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482D61E5-0DE6-48BF-9896-A0C22DDF80EB}" xr6:coauthVersionLast="47" xr6:coauthVersionMax="47" xr10:uidLastSave="{00000000-0000-0000-0000-000000000000}"/>
  <bookViews>
    <workbookView xWindow="-120" yWindow="-120" windowWidth="20730" windowHeight="11160" tabRatio="838" activeTab="4" xr2:uid="{00000000-000D-0000-FFFF-FFFF00000000}"/>
  </bookViews>
  <sheets>
    <sheet name="Звіт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Звіт!$35:$36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Звіт!$A$1:$H$107</definedName>
    <definedName name="_xlnm.Print_Area" localSheetId="1">'Розшифровка 1 до Формування'!$A$1:$H$110</definedName>
    <definedName name="_xlnm.Print_Area" localSheetId="2">'Розшифровка 2 до формування'!$A$1:$H$262</definedName>
    <definedName name="_xlnm.Print_Area" localSheetId="4">'Розшифровка за джерелами'!$A$1:$W$29</definedName>
    <definedName name="_xlnm.Print_Area" localSheetId="3">'Розшифровка кап'!$A$1:$G$29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22" l="1"/>
  <c r="F245" i="26"/>
  <c r="F246" i="26"/>
  <c r="F244" i="26"/>
  <c r="F243" i="26" s="1"/>
  <c r="F17" i="26"/>
  <c r="F18" i="26"/>
  <c r="E66" i="14"/>
  <c r="C66" i="14"/>
  <c r="M14" i="26"/>
  <c r="F12" i="14" s="1"/>
  <c r="M13" i="26"/>
  <c r="F11" i="14" s="1"/>
  <c r="L13" i="26"/>
  <c r="D233" i="26"/>
  <c r="E24" i="14"/>
  <c r="D240" i="26"/>
  <c r="D241" i="26"/>
  <c r="K17" i="26" s="1"/>
  <c r="K28" i="26"/>
  <c r="C19" i="14"/>
  <c r="C20" i="14"/>
  <c r="C21" i="14"/>
  <c r="C18" i="14"/>
  <c r="C11" i="14"/>
  <c r="C12" i="14"/>
  <c r="C13" i="14"/>
  <c r="C14" i="14"/>
  <c r="C10" i="14"/>
  <c r="C8" i="14"/>
  <c r="E8" i="14"/>
  <c r="E28" i="14"/>
  <c r="E27" i="14"/>
  <c r="L17" i="26"/>
  <c r="E19" i="14"/>
  <c r="E20" i="14"/>
  <c r="E21" i="14"/>
  <c r="E18" i="14"/>
  <c r="E17" i="14"/>
  <c r="E178" i="26"/>
  <c r="D178" i="26"/>
  <c r="E180" i="26"/>
  <c r="F180" i="26"/>
  <c r="F178" i="26" s="1"/>
  <c r="D180" i="26"/>
  <c r="L11" i="26"/>
  <c r="E11" i="14"/>
  <c r="E12" i="14"/>
  <c r="E13" i="14"/>
  <c r="E14" i="14"/>
  <c r="E10" i="14"/>
  <c r="F19" i="14"/>
  <c r="F18" i="14"/>
  <c r="F17" i="14"/>
  <c r="F14" i="14"/>
  <c r="E243" i="26"/>
  <c r="G243" i="26"/>
  <c r="D243" i="26"/>
  <c r="E104" i="22"/>
  <c r="E106" i="22"/>
  <c r="E105" i="22"/>
  <c r="E103" i="22"/>
  <c r="E97" i="22"/>
  <c r="E96" i="22"/>
  <c r="E89" i="22"/>
  <c r="E88" i="22"/>
  <c r="E87" i="22"/>
  <c r="D106" i="22"/>
  <c r="D105" i="22"/>
  <c r="D103" i="22"/>
  <c r="D97" i="22"/>
  <c r="D96" i="22"/>
  <c r="D89" i="22"/>
  <c r="D88" i="22"/>
  <c r="D87" i="22"/>
  <c r="E81" i="22"/>
  <c r="D81" i="22"/>
  <c r="E79" i="22"/>
  <c r="E78" i="22"/>
  <c r="E77" i="22"/>
  <c r="E76" i="22"/>
  <c r="E75" i="22"/>
  <c r="E74" i="22"/>
  <c r="E73" i="22"/>
  <c r="E72" i="22"/>
  <c r="E71" i="22"/>
  <c r="E70" i="22"/>
  <c r="E69" i="22"/>
  <c r="D79" i="22"/>
  <c r="D78" i="22"/>
  <c r="D77" i="22"/>
  <c r="D76" i="22"/>
  <c r="D75" i="22"/>
  <c r="D74" i="22"/>
  <c r="D73" i="22"/>
  <c r="D72" i="22"/>
  <c r="D71" i="22"/>
  <c r="D70" i="22"/>
  <c r="D68" i="22" s="1"/>
  <c r="D69" i="22"/>
  <c r="F96" i="22"/>
  <c r="E186" i="26"/>
  <c r="D186" i="26"/>
  <c r="E187" i="26"/>
  <c r="F187" i="26"/>
  <c r="F186" i="26" s="1"/>
  <c r="D187" i="26"/>
  <c r="F79" i="22"/>
  <c r="F105" i="22"/>
  <c r="F106" i="22"/>
  <c r="F78" i="22"/>
  <c r="F97" i="22"/>
  <c r="F89" i="22"/>
  <c r="F88" i="22"/>
  <c r="F87" i="22"/>
  <c r="F77" i="22"/>
  <c r="F76" i="22"/>
  <c r="F75" i="22"/>
  <c r="F74" i="22"/>
  <c r="F73" i="22"/>
  <c r="F72" i="22"/>
  <c r="F71" i="22"/>
  <c r="F70" i="22"/>
  <c r="F69" i="22"/>
  <c r="F104" i="26"/>
  <c r="F36" i="26"/>
  <c r="G213" i="26"/>
  <c r="D80" i="22"/>
  <c r="E86" i="22"/>
  <c r="D86" i="22"/>
  <c r="E82" i="22"/>
  <c r="E83" i="22"/>
  <c r="E84" i="22"/>
  <c r="E85" i="22"/>
  <c r="D83" i="22"/>
  <c r="D84" i="22"/>
  <c r="D85" i="22"/>
  <c r="D82" i="22"/>
  <c r="E51" i="22"/>
  <c r="E50" i="22"/>
  <c r="E52" i="22"/>
  <c r="E45" i="22"/>
  <c r="D52" i="22"/>
  <c r="D45" i="22"/>
  <c r="E27" i="22"/>
  <c r="E26" i="22"/>
  <c r="D27" i="22"/>
  <c r="D26" i="22"/>
  <c r="U20" i="9"/>
  <c r="V22" i="9"/>
  <c r="V23" i="9"/>
  <c r="U22" i="9"/>
  <c r="U23" i="9"/>
  <c r="U24" i="9"/>
  <c r="F86" i="22" l="1"/>
  <c r="F83" i="22"/>
  <c r="F84" i="22"/>
  <c r="F85" i="22"/>
  <c r="F82" i="22"/>
  <c r="F50" i="22"/>
  <c r="F48" i="22"/>
  <c r="F29" i="22"/>
  <c r="F27" i="22"/>
  <c r="F26" i="22"/>
  <c r="F236" i="26"/>
  <c r="F215" i="26"/>
  <c r="F207" i="26" l="1"/>
  <c r="F81" i="22"/>
  <c r="F68" i="22" s="1"/>
  <c r="F25" i="22"/>
  <c r="F42" i="22"/>
  <c r="V24" i="9"/>
  <c r="E8" i="24"/>
  <c r="U16" i="9"/>
  <c r="R20" i="9"/>
  <c r="Q20" i="9"/>
  <c r="P20" i="9"/>
  <c r="N20" i="9"/>
  <c r="M20" i="9"/>
  <c r="L20" i="9"/>
  <c r="K20" i="9"/>
  <c r="J20" i="9"/>
  <c r="I20" i="9"/>
  <c r="H20" i="9"/>
  <c r="G20" i="9"/>
  <c r="O20" i="9"/>
  <c r="E103" i="14"/>
  <c r="E102" i="14"/>
  <c r="E101" i="14"/>
  <c r="D101" i="14"/>
  <c r="D103" i="14"/>
  <c r="D98" i="14"/>
  <c r="D99" i="14"/>
  <c r="D97" i="14"/>
  <c r="D102" i="14"/>
  <c r="F103" i="14"/>
  <c r="F102" i="14"/>
  <c r="F101" i="14"/>
  <c r="E88" i="14"/>
  <c r="D88" i="14"/>
  <c r="F88" i="14"/>
  <c r="D10" i="14" l="1"/>
  <c r="D236" i="26"/>
  <c r="D77" i="26"/>
  <c r="D30" i="22"/>
  <c r="E68" i="22"/>
  <c r="F224" i="26"/>
  <c r="F222" i="26" s="1"/>
  <c r="F18" i="22" s="1"/>
  <c r="L14" i="26"/>
  <c r="D222" i="26"/>
  <c r="E224" i="26"/>
  <c r="E222" i="26" s="1"/>
  <c r="E170" i="26" l="1"/>
  <c r="E163" i="26" s="1"/>
  <c r="E161" i="26" s="1"/>
  <c r="D170" i="26"/>
  <c r="D163" i="26" s="1"/>
  <c r="D161" i="26" s="1"/>
  <c r="E104" i="26"/>
  <c r="D104" i="26"/>
  <c r="D85" i="26" s="1"/>
  <c r="E88" i="26"/>
  <c r="D88" i="26"/>
  <c r="E85" i="26"/>
  <c r="E77" i="26"/>
  <c r="D76" i="26"/>
  <c r="E76" i="26"/>
  <c r="E36" i="26"/>
  <c r="D36" i="26"/>
  <c r="E26" i="26"/>
  <c r="D26" i="26"/>
  <c r="E25" i="26"/>
  <c r="E12" i="26"/>
  <c r="E11" i="26" s="1"/>
  <c r="D12" i="26"/>
  <c r="G28" i="22"/>
  <c r="F26" i="26"/>
  <c r="D21" i="24"/>
  <c r="D7" i="24" s="1"/>
  <c r="F24" i="24"/>
  <c r="F23" i="24"/>
  <c r="F22" i="24"/>
  <c r="D11" i="26" l="1"/>
  <c r="D25" i="26"/>
  <c r="U8" i="9"/>
  <c r="U10" i="9"/>
  <c r="U9" i="9"/>
  <c r="D8" i="22" l="1"/>
  <c r="C8" i="24"/>
  <c r="E25" i="22" l="1"/>
  <c r="D70" i="14"/>
  <c r="D25" i="22"/>
  <c r="D55" i="14"/>
  <c r="G29" i="22" l="1"/>
  <c r="C9" i="14"/>
  <c r="D12" i="14"/>
  <c r="F241" i="26"/>
  <c r="F235" i="26"/>
  <c r="F77" i="26"/>
  <c r="H62" i="26"/>
  <c r="E21" i="24"/>
  <c r="F21" i="24" s="1"/>
  <c r="D31" i="22"/>
  <c r="E251" i="26"/>
  <c r="H81" i="26"/>
  <c r="D254" i="26"/>
  <c r="D253" i="26" s="1"/>
  <c r="D235" i="26"/>
  <c r="D228" i="26"/>
  <c r="D227" i="26" s="1"/>
  <c r="D207" i="26"/>
  <c r="D193" i="26"/>
  <c r="D192" i="26" s="1"/>
  <c r="D181" i="26"/>
  <c r="E95" i="14"/>
  <c r="C103" i="14"/>
  <c r="G102" i="14"/>
  <c r="C102" i="14"/>
  <c r="H101" i="14"/>
  <c r="C101" i="14"/>
  <c r="H99" i="14"/>
  <c r="G99" i="14"/>
  <c r="H98" i="14"/>
  <c r="G98" i="14"/>
  <c r="H97" i="14"/>
  <c r="G97" i="14"/>
  <c r="F96" i="14"/>
  <c r="E96" i="14"/>
  <c r="E100" i="14" s="1"/>
  <c r="D96" i="14"/>
  <c r="D100" i="14" s="1"/>
  <c r="C96" i="14"/>
  <c r="H95" i="14"/>
  <c r="E94" i="14"/>
  <c r="G94" i="14" s="1"/>
  <c r="E93" i="14"/>
  <c r="G93" i="14" s="1"/>
  <c r="F92" i="14"/>
  <c r="D92" i="14"/>
  <c r="H91" i="14"/>
  <c r="G91" i="14"/>
  <c r="H90" i="14"/>
  <c r="G90" i="14"/>
  <c r="H89" i="14"/>
  <c r="G89" i="14"/>
  <c r="D89" i="14"/>
  <c r="E7" i="24" l="1"/>
  <c r="F240" i="26"/>
  <c r="D198" i="26"/>
  <c r="D190" i="26" s="1"/>
  <c r="H94" i="14"/>
  <c r="C92" i="14"/>
  <c r="G101" i="14"/>
  <c r="H102" i="14"/>
  <c r="H103" i="14"/>
  <c r="H96" i="14"/>
  <c r="G103" i="14"/>
  <c r="E92" i="14"/>
  <c r="H92" i="14" s="1"/>
  <c r="H93" i="14"/>
  <c r="G92" i="14"/>
  <c r="G95" i="14"/>
  <c r="G96" i="14"/>
  <c r="F100" i="14"/>
  <c r="E250" i="26"/>
  <c r="E249" i="26" s="1"/>
  <c r="E241" i="26"/>
  <c r="E236" i="26"/>
  <c r="E235" i="26" s="1"/>
  <c r="E240" i="26" l="1"/>
  <c r="E233" i="26" s="1"/>
  <c r="H100" i="14"/>
  <c r="G100" i="14"/>
  <c r="L39" i="26"/>
  <c r="M39" i="26"/>
  <c r="K39" i="26"/>
  <c r="L36" i="26"/>
  <c r="M36" i="26"/>
  <c r="K36" i="26"/>
  <c r="L35" i="26"/>
  <c r="M35" i="26"/>
  <c r="K35" i="26"/>
  <c r="L27" i="26"/>
  <c r="L44" i="26" s="1"/>
  <c r="E48" i="14" s="1"/>
  <c r="M27" i="26"/>
  <c r="K27" i="26"/>
  <c r="K44" i="26" s="1"/>
  <c r="C48" i="14" s="1"/>
  <c r="L26" i="26"/>
  <c r="M26" i="26"/>
  <c r="L25" i="26"/>
  <c r="M25" i="26"/>
  <c r="K26" i="26"/>
  <c r="K25" i="26"/>
  <c r="K14" i="26"/>
  <c r="K13" i="26"/>
  <c r="D148" i="26"/>
  <c r="D134" i="26"/>
  <c r="D130" i="26"/>
  <c r="D122" i="26"/>
  <c r="K12" i="26" s="1"/>
  <c r="D71" i="26"/>
  <c r="D8" i="26" s="1"/>
  <c r="D33" i="26"/>
  <c r="D32" i="26"/>
  <c r="D31" i="26"/>
  <c r="H75" i="22"/>
  <c r="H76" i="22"/>
  <c r="H77" i="22"/>
  <c r="H81" i="22"/>
  <c r="H46" i="22"/>
  <c r="H48" i="22"/>
  <c r="H50" i="22"/>
  <c r="H51" i="22"/>
  <c r="H52" i="22"/>
  <c r="H43" i="22"/>
  <c r="H44" i="22"/>
  <c r="H45" i="22"/>
  <c r="G37" i="22"/>
  <c r="G38" i="22"/>
  <c r="G39" i="22"/>
  <c r="G40" i="22"/>
  <c r="F31" i="22"/>
  <c r="D21" i="22"/>
  <c r="C64" i="14"/>
  <c r="C57" i="14"/>
  <c r="C52" i="14"/>
  <c r="C25" i="14"/>
  <c r="M44" i="26" l="1"/>
  <c r="D48" i="14" s="1"/>
  <c r="F48" i="14" s="1"/>
  <c r="F20" i="14"/>
  <c r="D129" i="26"/>
  <c r="K30" i="26"/>
  <c r="D121" i="26"/>
  <c r="D119" i="26" s="1"/>
  <c r="L42" i="26"/>
  <c r="E46" i="14" s="1"/>
  <c r="M43" i="26"/>
  <c r="D47" i="14" s="1"/>
  <c r="K42" i="26"/>
  <c r="C46" i="14" s="1"/>
  <c r="M42" i="26"/>
  <c r="D46" i="14" s="1"/>
  <c r="F46" i="14" s="1"/>
  <c r="L43" i="26"/>
  <c r="E47" i="14" s="1"/>
  <c r="K43" i="26"/>
  <c r="C47" i="14" s="1"/>
  <c r="C68" i="14"/>
  <c r="D11" i="22"/>
  <c r="C15" i="14"/>
  <c r="F47" i="14" l="1"/>
  <c r="F66" i="14" s="1"/>
  <c r="D66" i="14"/>
  <c r="D7" i="22"/>
  <c r="C24" i="14"/>
  <c r="C22" i="14" s="1"/>
  <c r="C42" i="14" s="1"/>
  <c r="C39" i="14"/>
  <c r="K45" i="26"/>
  <c r="C49" i="14" s="1"/>
  <c r="F25" i="24"/>
  <c r="C21" i="24"/>
  <c r="C7" i="24" s="1"/>
  <c r="U11" i="9"/>
  <c r="U12" i="9"/>
  <c r="U13" i="9"/>
  <c r="U14" i="9"/>
  <c r="U15" i="9"/>
  <c r="U21" i="9"/>
  <c r="T8" i="9"/>
  <c r="T9" i="9"/>
  <c r="T10" i="9"/>
  <c r="T11" i="9"/>
  <c r="T12" i="9"/>
  <c r="T13" i="9"/>
  <c r="T14" i="9"/>
  <c r="T15" i="9"/>
  <c r="V15" i="9" s="1"/>
  <c r="T21" i="9"/>
  <c r="S8" i="9"/>
  <c r="S9" i="9"/>
  <c r="S10" i="9"/>
  <c r="S11" i="9"/>
  <c r="S12" i="9"/>
  <c r="S13" i="9"/>
  <c r="S14" i="9"/>
  <c r="S15" i="9"/>
  <c r="S21" i="9"/>
  <c r="S20" i="9" s="1"/>
  <c r="H7" i="9"/>
  <c r="I7" i="9"/>
  <c r="J7" i="9"/>
  <c r="K7" i="9"/>
  <c r="K25" i="9" s="1"/>
  <c r="L7" i="9"/>
  <c r="L25" i="9" s="1"/>
  <c r="M7" i="9"/>
  <c r="M25" i="9" s="1"/>
  <c r="N7" i="9"/>
  <c r="N25" i="9" s="1"/>
  <c r="O7" i="9"/>
  <c r="O25" i="9" s="1"/>
  <c r="P7" i="9"/>
  <c r="P25" i="9" s="1"/>
  <c r="Q7" i="9"/>
  <c r="Q25" i="9" s="1"/>
  <c r="R7" i="9"/>
  <c r="R25" i="9" s="1"/>
  <c r="G7" i="9"/>
  <c r="G8" i="24"/>
  <c r="G9" i="24"/>
  <c r="G10" i="24"/>
  <c r="G11" i="24"/>
  <c r="H9" i="26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7" i="26"/>
  <c r="H28" i="26"/>
  <c r="H29" i="26"/>
  <c r="H30" i="26"/>
  <c r="H31" i="26"/>
  <c r="H32" i="26"/>
  <c r="H33" i="26"/>
  <c r="H34" i="26"/>
  <c r="H35" i="26"/>
  <c r="H37" i="26"/>
  <c r="H38" i="26"/>
  <c r="H41" i="26"/>
  <c r="H43" i="26"/>
  <c r="H44" i="26"/>
  <c r="H46" i="26"/>
  <c r="H47" i="26"/>
  <c r="H54" i="26"/>
  <c r="H56" i="26"/>
  <c r="H57" i="26"/>
  <c r="H58" i="26"/>
  <c r="H60" i="26"/>
  <c r="H61" i="26"/>
  <c r="H65" i="26"/>
  <c r="H66" i="26"/>
  <c r="H72" i="26"/>
  <c r="H73" i="26"/>
  <c r="H78" i="26"/>
  <c r="H80" i="26"/>
  <c r="H82" i="26"/>
  <c r="H83" i="26"/>
  <c r="H84" i="26"/>
  <c r="H97" i="26"/>
  <c r="H98" i="26"/>
  <c r="H99" i="26"/>
  <c r="H100" i="26"/>
  <c r="H101" i="26"/>
  <c r="H102" i="26"/>
  <c r="H103" i="26"/>
  <c r="H107" i="26"/>
  <c r="H108" i="26"/>
  <c r="H112" i="26"/>
  <c r="H113" i="26"/>
  <c r="H114" i="26"/>
  <c r="H115" i="26"/>
  <c r="H116" i="26"/>
  <c r="H118" i="26"/>
  <c r="H127" i="26"/>
  <c r="H128" i="26"/>
  <c r="H153" i="26"/>
  <c r="H154" i="26"/>
  <c r="H155" i="26"/>
  <c r="H156" i="26"/>
  <c r="H157" i="26"/>
  <c r="H158" i="26"/>
  <c r="H159" i="26"/>
  <c r="H160" i="26"/>
  <c r="H164" i="26"/>
  <c r="H165" i="26"/>
  <c r="H166" i="26"/>
  <c r="H167" i="26"/>
  <c r="H168" i="26"/>
  <c r="H169" i="26"/>
  <c r="H171" i="26"/>
  <c r="H172" i="26"/>
  <c r="H173" i="26"/>
  <c r="H174" i="26"/>
  <c r="H175" i="26"/>
  <c r="H176" i="26"/>
  <c r="H177" i="26"/>
  <c r="H182" i="26"/>
  <c r="H183" i="26"/>
  <c r="H184" i="26"/>
  <c r="H185" i="26"/>
  <c r="H187" i="26"/>
  <c r="H194" i="26"/>
  <c r="H195" i="26"/>
  <c r="H196" i="26"/>
  <c r="H197" i="26"/>
  <c r="H200" i="26"/>
  <c r="H219" i="26"/>
  <c r="H220" i="26"/>
  <c r="H221" i="26"/>
  <c r="H224" i="26"/>
  <c r="H222" i="26" s="1"/>
  <c r="H226" i="26"/>
  <c r="H230" i="26"/>
  <c r="H231" i="26"/>
  <c r="H232" i="26"/>
  <c r="H255" i="26"/>
  <c r="G30" i="26"/>
  <c r="G31" i="26"/>
  <c r="G32" i="26"/>
  <c r="G33" i="26"/>
  <c r="G34" i="26"/>
  <c r="G35" i="26"/>
  <c r="G37" i="26"/>
  <c r="G38" i="26"/>
  <c r="G39" i="26"/>
  <c r="G41" i="26"/>
  <c r="G42" i="26"/>
  <c r="G43" i="26"/>
  <c r="G44" i="26"/>
  <c r="G45" i="26"/>
  <c r="G46" i="26"/>
  <c r="G47" i="26"/>
  <c r="G54" i="26"/>
  <c r="G56" i="26"/>
  <c r="G57" i="26"/>
  <c r="G58" i="26"/>
  <c r="G59" i="26"/>
  <c r="G60" i="26"/>
  <c r="G61" i="26"/>
  <c r="G62" i="26"/>
  <c r="G65" i="26"/>
  <c r="G66" i="26"/>
  <c r="G70" i="26"/>
  <c r="G72" i="26"/>
  <c r="G73" i="26"/>
  <c r="G78" i="26"/>
  <c r="G79" i="26"/>
  <c r="G80" i="26"/>
  <c r="G81" i="26"/>
  <c r="G82" i="26"/>
  <c r="G83" i="26"/>
  <c r="G84" i="26"/>
  <c r="G87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8" i="26"/>
  <c r="G120" i="26"/>
  <c r="G123" i="26"/>
  <c r="G124" i="26"/>
  <c r="G125" i="26"/>
  <c r="G126" i="26"/>
  <c r="G127" i="26"/>
  <c r="G128" i="26"/>
  <c r="G130" i="26"/>
  <c r="G131" i="26"/>
  <c r="G132" i="26"/>
  <c r="G133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4" i="26"/>
  <c r="G165" i="26"/>
  <c r="G166" i="26"/>
  <c r="G167" i="26"/>
  <c r="G168" i="26"/>
  <c r="G169" i="26"/>
  <c r="G171" i="26"/>
  <c r="G172" i="26"/>
  <c r="G173" i="26"/>
  <c r="G174" i="26"/>
  <c r="G175" i="26"/>
  <c r="G176" i="26"/>
  <c r="G177" i="26"/>
  <c r="G182" i="26"/>
  <c r="G183" i="26"/>
  <c r="G184" i="26"/>
  <c r="G185" i="26"/>
  <c r="G187" i="26"/>
  <c r="G188" i="26"/>
  <c r="G189" i="26"/>
  <c r="G194" i="26"/>
  <c r="G195" i="26"/>
  <c r="G196" i="26"/>
  <c r="G197" i="26"/>
  <c r="G200" i="26"/>
  <c r="G201" i="26"/>
  <c r="G202" i="26"/>
  <c r="G203" i="26"/>
  <c r="G204" i="26"/>
  <c r="G205" i="26"/>
  <c r="G206" i="26"/>
  <c r="G208" i="26"/>
  <c r="G209" i="26"/>
  <c r="G210" i="26"/>
  <c r="G211" i="26"/>
  <c r="G212" i="26"/>
  <c r="G215" i="26"/>
  <c r="G218" i="26"/>
  <c r="G219" i="26"/>
  <c r="G220" i="26"/>
  <c r="G221" i="26"/>
  <c r="G224" i="26"/>
  <c r="G222" i="26" s="1"/>
  <c r="G226" i="26"/>
  <c r="G230" i="26"/>
  <c r="G231" i="26"/>
  <c r="G232" i="26"/>
  <c r="G234" i="26"/>
  <c r="G237" i="26"/>
  <c r="G239" i="26"/>
  <c r="G242" i="26"/>
  <c r="G252" i="26"/>
  <c r="G255" i="26"/>
  <c r="G9" i="26"/>
  <c r="G10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7" i="26"/>
  <c r="G28" i="26"/>
  <c r="G29" i="26"/>
  <c r="H37" i="22"/>
  <c r="H38" i="22"/>
  <c r="H69" i="22"/>
  <c r="H70" i="22"/>
  <c r="H71" i="22"/>
  <c r="H72" i="22"/>
  <c r="H73" i="22"/>
  <c r="H74" i="22"/>
  <c r="H82" i="22"/>
  <c r="H83" i="22"/>
  <c r="H84" i="22"/>
  <c r="H85" i="22"/>
  <c r="H86" i="22"/>
  <c r="H87" i="22"/>
  <c r="H88" i="22"/>
  <c r="H89" i="22"/>
  <c r="H26" i="22"/>
  <c r="H27" i="22"/>
  <c r="H30" i="22"/>
  <c r="H32" i="22"/>
  <c r="H33" i="22"/>
  <c r="H34" i="22"/>
  <c r="H35" i="22"/>
  <c r="H36" i="22"/>
  <c r="G23" i="22"/>
  <c r="G24" i="22"/>
  <c r="G26" i="22"/>
  <c r="G27" i="22"/>
  <c r="G30" i="22"/>
  <c r="G32" i="22"/>
  <c r="G33" i="22"/>
  <c r="G34" i="22"/>
  <c r="G35" i="22"/>
  <c r="G36" i="22"/>
  <c r="G41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9" i="22"/>
  <c r="G70" i="22"/>
  <c r="G71" i="22"/>
  <c r="G72" i="22"/>
  <c r="G73" i="22"/>
  <c r="G74" i="22"/>
  <c r="G75" i="22"/>
  <c r="G76" i="22"/>
  <c r="G77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105" i="22"/>
  <c r="G106" i="22"/>
  <c r="G107" i="22"/>
  <c r="G108" i="22"/>
  <c r="H18" i="22"/>
  <c r="H19" i="22"/>
  <c r="H20" i="22"/>
  <c r="G13" i="22"/>
  <c r="G18" i="22"/>
  <c r="G19" i="22"/>
  <c r="G20" i="22"/>
  <c r="S7" i="9" l="1"/>
  <c r="S25" i="9" s="1"/>
  <c r="V11" i="9"/>
  <c r="U7" i="9"/>
  <c r="V13" i="9"/>
  <c r="F7" i="24"/>
  <c r="V12" i="9"/>
  <c r="V21" i="9"/>
  <c r="V10" i="9"/>
  <c r="W10" i="9"/>
  <c r="K11" i="26"/>
  <c r="V9" i="9"/>
  <c r="W9" i="9"/>
  <c r="T7" i="9"/>
  <c r="V14" i="9"/>
  <c r="V8" i="9"/>
  <c r="W8" i="9"/>
  <c r="T20" i="9"/>
  <c r="F9" i="24"/>
  <c r="F11" i="24"/>
  <c r="V7" i="9" l="1"/>
  <c r="G7" i="24"/>
  <c r="V20" i="9"/>
  <c r="W7" i="9"/>
  <c r="G104" i="26" l="1"/>
  <c r="H104" i="26"/>
  <c r="D60" i="14" l="1"/>
  <c r="D61" i="14"/>
  <c r="D62" i="14"/>
  <c r="D63" i="14"/>
  <c r="D65" i="14"/>
  <c r="D67" i="14"/>
  <c r="D56" i="14"/>
  <c r="D58" i="14"/>
  <c r="D59" i="14"/>
  <c r="D18" i="14"/>
  <c r="D19" i="14"/>
  <c r="D20" i="14"/>
  <c r="D17" i="14"/>
  <c r="D13" i="14"/>
  <c r="D14" i="14"/>
  <c r="D11" i="14"/>
  <c r="F251" i="26"/>
  <c r="G251" i="26" s="1"/>
  <c r="G236" i="26"/>
  <c r="F249" i="26" l="1"/>
  <c r="F250" i="26"/>
  <c r="G250" i="26" s="1"/>
  <c r="G235" i="26"/>
  <c r="G241" i="26"/>
  <c r="E228" i="26"/>
  <c r="E227" i="26" s="1"/>
  <c r="F228" i="26"/>
  <c r="E199" i="26"/>
  <c r="F170" i="26"/>
  <c r="E71" i="26"/>
  <c r="E8" i="26" s="1"/>
  <c r="F71" i="26"/>
  <c r="G249" i="26" l="1"/>
  <c r="F16" i="22"/>
  <c r="M30" i="26"/>
  <c r="G71" i="26"/>
  <c r="H71" i="26"/>
  <c r="F227" i="26"/>
  <c r="G228" i="26"/>
  <c r="H228" i="26"/>
  <c r="H55" i="26"/>
  <c r="G55" i="26"/>
  <c r="F163" i="26"/>
  <c r="G170" i="26"/>
  <c r="H170" i="26"/>
  <c r="G240" i="26"/>
  <c r="G86" i="26"/>
  <c r="F85" i="26"/>
  <c r="H16" i="22" l="1"/>
  <c r="G16" i="22"/>
  <c r="F233" i="26"/>
  <c r="F161" i="26"/>
  <c r="F14" i="22" s="1"/>
  <c r="G163" i="26"/>
  <c r="H163" i="26"/>
  <c r="H227" i="26"/>
  <c r="G227" i="26"/>
  <c r="L18" i="26"/>
  <c r="H85" i="26"/>
  <c r="D42" i="22"/>
  <c r="D117" i="26"/>
  <c r="D74" i="26" s="1"/>
  <c r="H14" i="22" l="1"/>
  <c r="G14" i="22"/>
  <c r="G233" i="26"/>
  <c r="F17" i="22"/>
  <c r="G17" i="22" s="1"/>
  <c r="G85" i="26"/>
  <c r="D29" i="14"/>
  <c r="D30" i="14"/>
  <c r="D26" i="14"/>
  <c r="H48" i="14"/>
  <c r="G48" i="14"/>
  <c r="H47" i="14"/>
  <c r="G47" i="14"/>
  <c r="H46" i="14"/>
  <c r="G46" i="14"/>
  <c r="C88" i="14"/>
  <c r="C100" i="14" s="1"/>
  <c r="G86" i="14"/>
  <c r="G85" i="14"/>
  <c r="G84" i="14"/>
  <c r="F83" i="14"/>
  <c r="E83" i="14"/>
  <c r="D83" i="14"/>
  <c r="C83" i="14"/>
  <c r="G82" i="14"/>
  <c r="G81" i="14"/>
  <c r="G80" i="14"/>
  <c r="F79" i="14"/>
  <c r="E79" i="14"/>
  <c r="D79" i="14"/>
  <c r="C79" i="14"/>
  <c r="H77" i="14"/>
  <c r="G77" i="14"/>
  <c r="G76" i="14"/>
  <c r="H75" i="14"/>
  <c r="G75" i="14"/>
  <c r="H74" i="14"/>
  <c r="G74" i="14"/>
  <c r="H73" i="14"/>
  <c r="G73" i="14"/>
  <c r="H72" i="14"/>
  <c r="G72" i="14"/>
  <c r="H71" i="14"/>
  <c r="G71" i="14"/>
  <c r="F70" i="14"/>
  <c r="E70" i="14"/>
  <c r="C70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H23" i="14"/>
  <c r="G23" i="14"/>
  <c r="E22" i="14"/>
  <c r="E42" i="14" s="1"/>
  <c r="H20" i="14"/>
  <c r="G20" i="14"/>
  <c r="H19" i="14"/>
  <c r="G19" i="14"/>
  <c r="H18" i="14"/>
  <c r="G18" i="14"/>
  <c r="H17" i="14"/>
  <c r="G17" i="14"/>
  <c r="E16" i="14"/>
  <c r="H14" i="14"/>
  <c r="G14" i="14"/>
  <c r="H13" i="14"/>
  <c r="G13" i="14"/>
  <c r="H12" i="14"/>
  <c r="G12" i="14"/>
  <c r="H11" i="14"/>
  <c r="G11" i="14"/>
  <c r="H10" i="14"/>
  <c r="G10" i="14"/>
  <c r="F9" i="14"/>
  <c r="E9" i="14"/>
  <c r="E15" i="14" s="1"/>
  <c r="E31" i="14" l="1"/>
  <c r="D25" i="14"/>
  <c r="G79" i="14"/>
  <c r="E43" i="14"/>
  <c r="E68" i="14"/>
  <c r="G83" i="14"/>
  <c r="G64" i="14"/>
  <c r="D64" i="14"/>
  <c r="G57" i="14"/>
  <c r="D57" i="14"/>
  <c r="D9" i="14"/>
  <c r="G70" i="14"/>
  <c r="G88" i="14"/>
  <c r="G25" i="14"/>
  <c r="H9" i="14"/>
  <c r="G9" i="14"/>
  <c r="H25" i="14"/>
  <c r="H52" i="14"/>
  <c r="H57" i="14"/>
  <c r="H64" i="14"/>
  <c r="F68" i="14"/>
  <c r="H70" i="14"/>
  <c r="H88" i="14"/>
  <c r="D68" i="14" l="1"/>
  <c r="E36" i="14"/>
  <c r="E39" i="14" s="1"/>
  <c r="G68" i="14"/>
  <c r="H68" i="14"/>
  <c r="E31" i="22" l="1"/>
  <c r="E8" i="22"/>
  <c r="E42" i="22"/>
  <c r="E21" i="22"/>
  <c r="E11" i="22"/>
  <c r="E7" i="22" l="1"/>
  <c r="H25" i="22"/>
  <c r="G25" i="22"/>
  <c r="H31" i="22"/>
  <c r="G31" i="22"/>
  <c r="H42" i="22"/>
  <c r="G42" i="22"/>
  <c r="G68" i="22"/>
  <c r="H68" i="22"/>
  <c r="F199" i="26" l="1"/>
  <c r="F198" i="26" s="1"/>
  <c r="F193" i="26"/>
  <c r="F192" i="26" s="1"/>
  <c r="F181" i="26"/>
  <c r="E181" i="26"/>
  <c r="F134" i="26"/>
  <c r="M28" i="26" s="1"/>
  <c r="F21" i="14" s="1"/>
  <c r="F122" i="26"/>
  <c r="E134" i="26"/>
  <c r="F88" i="26"/>
  <c r="F117" i="26"/>
  <c r="F12" i="26"/>
  <c r="F25" i="26"/>
  <c r="E254" i="26"/>
  <c r="E253" i="26" s="1"/>
  <c r="E207" i="26"/>
  <c r="E193" i="26"/>
  <c r="E148" i="26"/>
  <c r="E122" i="26"/>
  <c r="E117" i="26"/>
  <c r="E74" i="26" s="1"/>
  <c r="F16" i="14" l="1"/>
  <c r="D21" i="14"/>
  <c r="D16" i="14" s="1"/>
  <c r="D43" i="14" s="1"/>
  <c r="G21" i="14"/>
  <c r="H21" i="14"/>
  <c r="E129" i="26"/>
  <c r="G129" i="26" s="1"/>
  <c r="L28" i="26"/>
  <c r="M12" i="26"/>
  <c r="L12" i="26"/>
  <c r="L41" i="26" s="1"/>
  <c r="E45" i="14" s="1"/>
  <c r="G88" i="26"/>
  <c r="H117" i="26"/>
  <c r="G117" i="26"/>
  <c r="H186" i="26"/>
  <c r="G186" i="26"/>
  <c r="G193" i="26"/>
  <c r="H193" i="26"/>
  <c r="G148" i="26"/>
  <c r="L30" i="26"/>
  <c r="H12" i="26"/>
  <c r="G12" i="26"/>
  <c r="F121" i="26"/>
  <c r="F119" i="26" s="1"/>
  <c r="G122" i="26"/>
  <c r="G207" i="26"/>
  <c r="G134" i="26"/>
  <c r="H199" i="26"/>
  <c r="G199" i="26"/>
  <c r="H161" i="26"/>
  <c r="G161" i="26"/>
  <c r="M18" i="26"/>
  <c r="H26" i="26"/>
  <c r="G26" i="26"/>
  <c r="F76" i="26"/>
  <c r="F74" i="26" s="1"/>
  <c r="F12" i="22" s="1"/>
  <c r="H77" i="26"/>
  <c r="G77" i="26"/>
  <c r="H181" i="26"/>
  <c r="G181" i="26"/>
  <c r="F11" i="26"/>
  <c r="F8" i="26" s="1"/>
  <c r="F9" i="22" s="1"/>
  <c r="E192" i="26"/>
  <c r="E198" i="26"/>
  <c r="E121" i="26"/>
  <c r="G16" i="14" l="1"/>
  <c r="H16" i="14"/>
  <c r="F43" i="14"/>
  <c r="G9" i="22"/>
  <c r="H9" i="22"/>
  <c r="H12" i="22"/>
  <c r="G12" i="22"/>
  <c r="M11" i="26"/>
  <c r="L45" i="26"/>
  <c r="G198" i="26"/>
  <c r="H198" i="26"/>
  <c r="H76" i="26"/>
  <c r="G76" i="26"/>
  <c r="G121" i="26"/>
  <c r="H180" i="26"/>
  <c r="G180" i="26"/>
  <c r="H192" i="26"/>
  <c r="G192" i="26"/>
  <c r="F190" i="26"/>
  <c r="F15" i="22" s="1"/>
  <c r="G11" i="26"/>
  <c r="H11" i="26"/>
  <c r="M41" i="26"/>
  <c r="D45" i="14" s="1"/>
  <c r="F45" i="14" s="1"/>
  <c r="H45" i="14" s="1"/>
  <c r="E190" i="26"/>
  <c r="F10" i="22"/>
  <c r="F8" i="22" s="1"/>
  <c r="H74" i="26"/>
  <c r="E119" i="26"/>
  <c r="H43" i="14" l="1"/>
  <c r="G43" i="14"/>
  <c r="H10" i="22"/>
  <c r="G10" i="22"/>
  <c r="F8" i="14"/>
  <c r="G8" i="22"/>
  <c r="H8" i="22"/>
  <c r="H15" i="22"/>
  <c r="G15" i="22"/>
  <c r="F11" i="22"/>
  <c r="F24" i="14" s="1"/>
  <c r="G119" i="26"/>
  <c r="E7" i="26"/>
  <c r="G45" i="14"/>
  <c r="L46" i="26"/>
  <c r="E49" i="14"/>
  <c r="G178" i="26"/>
  <c r="H178" i="26"/>
  <c r="G190" i="26"/>
  <c r="H190" i="26"/>
  <c r="G74" i="26"/>
  <c r="F8" i="24"/>
  <c r="G11" i="22" l="1"/>
  <c r="H11" i="22"/>
  <c r="D8" i="14"/>
  <c r="D15" i="14" s="1"/>
  <c r="G8" i="14"/>
  <c r="H8" i="14"/>
  <c r="F15" i="14"/>
  <c r="D24" i="14"/>
  <c r="D22" i="14" s="1"/>
  <c r="H24" i="14"/>
  <c r="F22" i="14"/>
  <c r="G24" i="14"/>
  <c r="E50" i="14"/>
  <c r="H15" i="14" l="1"/>
  <c r="G15" i="14"/>
  <c r="G22" i="14"/>
  <c r="H22" i="14"/>
  <c r="F42" i="14"/>
  <c r="F31" i="14"/>
  <c r="D42" i="14"/>
  <c r="D31" i="14"/>
  <c r="D36" i="14" s="1"/>
  <c r="D39" i="14" s="1"/>
  <c r="J25" i="9"/>
  <c r="G25" i="9"/>
  <c r="H25" i="9"/>
  <c r="I25" i="9"/>
  <c r="G31" i="14" l="1"/>
  <c r="H31" i="14"/>
  <c r="F36" i="14"/>
  <c r="G42" i="14"/>
  <c r="H42" i="14"/>
  <c r="T25" i="9"/>
  <c r="U25" i="9"/>
  <c r="G36" i="14" l="1"/>
  <c r="F39" i="14"/>
  <c r="H36" i="14"/>
  <c r="V25" i="9"/>
  <c r="W25" i="9"/>
  <c r="H39" i="14" l="1"/>
  <c r="G39" i="14"/>
  <c r="G67" i="26"/>
  <c r="H67" i="26"/>
  <c r="H25" i="26" l="1"/>
  <c r="G25" i="26"/>
  <c r="M45" i="26"/>
  <c r="H36" i="26"/>
  <c r="G36" i="26"/>
  <c r="M46" i="26" l="1"/>
  <c r="D49" i="14"/>
  <c r="F49" i="14" s="1"/>
  <c r="H8" i="26"/>
  <c r="G8" i="26"/>
  <c r="F254" i="26"/>
  <c r="F253" i="26" l="1"/>
  <c r="M17" i="26"/>
  <c r="F7" i="26"/>
  <c r="H7" i="26" s="1"/>
  <c r="F22" i="22"/>
  <c r="D50" i="14"/>
  <c r="H253" i="26"/>
  <c r="G253" i="26"/>
  <c r="H254" i="26"/>
  <c r="G254" i="26"/>
  <c r="G7" i="26" l="1"/>
  <c r="H22" i="22"/>
  <c r="G22" i="22"/>
  <c r="F21" i="22"/>
  <c r="F50" i="14"/>
  <c r="G49" i="14"/>
  <c r="H49" i="14"/>
  <c r="H21" i="22" l="1"/>
  <c r="G21" i="22"/>
  <c r="F7" i="22"/>
  <c r="G50" i="14"/>
  <c r="H50" i="14"/>
  <c r="D251" i="26" a="1"/>
  <c r="D251" i="26" s="1"/>
  <c r="H7" i="22" l="1"/>
  <c r="G7" i="22"/>
  <c r="D249" i="26"/>
  <c r="D7" i="26" s="1"/>
  <c r="K18" i="26"/>
  <c r="D250" i="26"/>
  <c r="K41" i="26" l="1"/>
  <c r="C17" i="14"/>
  <c r="C16" i="14" s="1"/>
  <c r="K46" i="26"/>
  <c r="C45" i="14"/>
  <c r="C50" i="14" s="1"/>
  <c r="C43" i="14" l="1"/>
  <c r="C31" i="1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<sst xmlns="http://schemas.openxmlformats.org/spreadsheetml/2006/main" count="726" uniqueCount="393">
  <si>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</si>
  <si>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</si>
  <si>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</si>
  <si>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</si>
  <si>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</si>
  <si>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</si>
  <si>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</si>
  <si>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</si>
  <si>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</si>
  <si>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</si>
  <si>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</si>
  <si>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</si>
  <si>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</si>
  <si>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</si>
  <si>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</si>
  <si>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</si>
  <si>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</si>
  <si>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</si>
  <si>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</si>
  <si>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</si>
  <si>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</si>
  <si>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</si>
  <si>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</si>
  <si>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</si>
  <si>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</si>
  <si>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</si>
  <si>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</si>
  <si>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</si>
  <si>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</si>
  <si>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</si>
  <si>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</si>
  <si>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</si>
  <si>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</si>
  <si>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</si>
  <si>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</si>
  <si>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</si>
  <si>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</si>
  <si>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</si>
  <si>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</si>
  <si>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</si>
  <si>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</si>
  <si>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</si>
  <si>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</si>
  <si>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</si>
  <si>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</si>
  <si>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</si>
  <si>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</si>
  <si>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</si>
  <si>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</si>
  <si>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</si>
  <si>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</si>
  <si>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</si>
  <si>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</si>
  <si>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</si>
  <si>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</si>
  <si>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</si>
  <si>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</si>
  <si>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</si>
  <si>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</si>
  <si>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</si>
  <si>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</si>
  <si>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</si>
  <si>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</si>
  <si>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</si>
  <si>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</si>
  <si>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</si>
  <si>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</si>
  <si>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</si>
  <si>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</si>
  <si>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</si>
  <si>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</si>
  <si>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</si>
  <si>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</si>
  <si>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</si>
  <si>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</si>
  <si>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</si>
  <si>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</si>
  <si>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</si>
  <si>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</si>
  <si>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</si>
  <si>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</si>
  <si>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</si>
  <si>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</si>
  <si>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</si>
  <si>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</si>
  <si>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</si>
  <si>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</si>
  <si>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</si>
  <si>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</si>
  <si>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</si>
  <si>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</si>
  <si>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</si>
  <si>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</si>
  <si>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</si>
  <si>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</si>
  <si>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</si>
  <si>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</si>
  <si>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</si>
  <si>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</si>
  <si>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</si>
  <si>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</si>
  <si>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</si>
  <si>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</si>
  <si>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</si>
  <si>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</si>
  <si>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</si>
  <si>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</si>
  <si>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</si>
  <si>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</si>
  <si>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</si>
  <si>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</si>
  <si>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</si>
  <si>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</si>
  <si>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</si>
  <si>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</si>
  <si>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</si>
  <si>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</si>
  <si>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</si>
  <si>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</si>
  <si>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</si>
  <si>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</si>
  <si>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</si>
  <si>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</si>
  <si>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</si>
  <si>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</si>
  <si>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</si>
  <si>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5.1</t>
  </si>
  <si>
    <t>5.3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</si>
  <si>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</si>
  <si>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</si>
  <si>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</si>
  <si>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</si>
  <si>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</si>
  <si>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</si>
  <si>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Н.Г.Шуткевич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</si>
  <si>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</si>
  <si>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</si>
  <si>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</si>
  <si>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</si>
  <si>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</si>
  <si>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</si>
  <si>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</si>
  <si>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</si>
  <si>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</si>
  <si>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технічне обслуговування компютерної техніки</t>
  </si>
  <si>
    <t>засоби для прання,прибирання</t>
  </si>
  <si>
    <t>папір для друку рентгензнімків</t>
  </si>
  <si>
    <t>канцелярські товари</t>
  </si>
  <si>
    <t>надходження від відсотків за залишками коштів на поточних рахунках</t>
  </si>
  <si>
    <t>витрати на зв'язок</t>
  </si>
  <si>
    <t>придбання хімреактивів, реагентів, тощо</t>
  </si>
  <si>
    <t>оплата ТВП</t>
  </si>
  <si>
    <t>оплата енергоносіїв</t>
  </si>
  <si>
    <t>продукти харчування</t>
  </si>
  <si>
    <t>господарські товари</t>
  </si>
  <si>
    <t>теплопостачання</t>
  </si>
  <si>
    <t>матеріальні витрати в т.ч.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</si>
  <si>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</si>
  <si>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</si>
  <si>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</si>
  <si>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</si>
  <si>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бензин та масло для автомобіля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</si>
  <si>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</si>
  <si>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</si>
  <si>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</si>
  <si>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</si>
  <si>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</si>
  <si>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</si>
  <si>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</si>
  <si>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</si>
  <si>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</si>
  <si>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</si>
  <si>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</si>
  <si>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</si>
  <si>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</si>
  <si>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</si>
  <si>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1.1.3</t>
  </si>
  <si>
    <t>водопостачання та водовідведення</t>
  </si>
  <si>
    <t>Кошти від реалізації майна в установленому порядку</t>
  </si>
  <si>
    <t>1.1.4</t>
  </si>
  <si>
    <t>Нарахована амортизація на безоплатно отримані активи</t>
  </si>
  <si>
    <t>господарчий інвентар</t>
  </si>
  <si>
    <t>амортизація основних засобів і нематеріальних активів загальногосподарського призначення</t>
  </si>
  <si>
    <t>1.1.5</t>
  </si>
  <si>
    <t>стільці офісні</t>
  </si>
  <si>
    <t>6.2</t>
  </si>
  <si>
    <t>Відхилення, +,-</t>
  </si>
  <si>
    <t>Відхилення, %</t>
  </si>
  <si>
    <t xml:space="preserve"> ініціали, прізвище)    </t>
  </si>
  <si>
    <t>платні послуги</t>
  </si>
  <si>
    <t>медикаменти та перевязувальні маиеріали</t>
  </si>
  <si>
    <t>продукти зарчування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</si>
  <si>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в т.ч.</t>
  </si>
  <si>
    <t>Інші витратив т.ч.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</si>
  <si>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</si>
  <si>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</si>
  <si>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</si>
  <si>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</si>
  <si>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</si>
  <si>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</si>
  <si>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</si>
  <si>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</si>
  <si>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</si>
  <si>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</si>
  <si>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</si>
  <si>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</si>
  <si>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</si>
  <si>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</si>
  <si>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поточний ремонт та обслуговування компютерної техніки</t>
  </si>
  <si>
    <t>Кошти міського бюджету/ кошти ВМОТГ</t>
  </si>
  <si>
    <t>2.2.1</t>
  </si>
  <si>
    <t>мякий інвентар</t>
  </si>
  <si>
    <t>приліжкова тумба</t>
  </si>
  <si>
    <t>шафи для одягу</t>
  </si>
  <si>
    <t>столик маніпуляційний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</si>
  <si>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</si>
  <si>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</si>
  <si>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</si>
  <si>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</si>
  <si>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</si>
  <si>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</si>
  <si>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</si>
  <si>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</si>
  <si>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</si>
  <si>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</si>
  <si>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7.3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</si>
  <si>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</si>
  <si>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</si>
  <si>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</si>
  <si>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</si>
  <si>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</si>
  <si>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запасні частини до автомобіля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</si>
  <si>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</si>
  <si>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</si>
  <si>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</si>
  <si>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</si>
  <si>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</si>
  <si>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</si>
  <si>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</si>
  <si>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</si>
  <si>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</si>
  <si>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</si>
  <si>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</si>
  <si>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</si>
  <si>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</si>
  <si>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</si>
  <si>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</si>
  <si>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</si>
  <si>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</si>
  <si>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</si>
  <si>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</si>
  <si>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</si>
  <si>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</si>
  <si>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</si>
  <si>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</si>
  <si>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</si>
  <si>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</si>
  <si>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</si>
  <si>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</si>
  <si>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реєстраційні збори</t>
  </si>
  <si>
    <t>господарський інвентар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</si>
  <si>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</si>
  <si>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</si>
  <si>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</si>
  <si>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</si>
  <si>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</si>
  <si>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</si>
  <si>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</si>
  <si>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</si>
  <si>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</si>
  <si>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</si>
  <si>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</si>
  <si>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</si>
  <si>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</si>
  <si>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</si>
  <si>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</si>
  <si>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</si>
  <si>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</si>
  <si>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</si>
  <si>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</si>
  <si>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</si>
  <si>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</si>
  <si>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</si>
  <si>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</si>
  <si>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</si>
  <si>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</si>
  <si>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</si>
  <si>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</si>
  <si>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</si>
  <si>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</si>
  <si>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</si>
  <si>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7.1.1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</si>
  <si>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</si>
  <si>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</si>
  <si>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</si>
  <si>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</si>
  <si>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</si>
  <si>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</si>
  <si>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</si>
  <si>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</si>
  <si>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</si>
  <si>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</si>
  <si>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</si>
  <si>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</si>
  <si>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</si>
  <si>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</si>
  <si>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</si>
  <si>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</si>
  <si>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</si>
  <si>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</si>
  <si>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</si>
  <si>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</si>
  <si>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</si>
  <si>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м'який інвентар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</si>
  <si>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</si>
  <si>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</si>
  <si>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</si>
  <si>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</si>
  <si>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</si>
  <si>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</si>
  <si>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</si>
  <si>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рознести вірно суми</t>
  </si>
  <si>
    <t xml:space="preserve">див елементи </t>
  </si>
  <si>
    <t>Власні кошти (благодійні кошти)</t>
  </si>
  <si>
    <t>Інші джерела (НСЗУ)</t>
  </si>
  <si>
    <t>паливно - мастильні матеріали</t>
  </si>
  <si>
    <t xml:space="preserve">паливно-мастильні матеріали </t>
  </si>
  <si>
    <t>витрати повязані з використанням службових автомобілів</t>
  </si>
  <si>
    <t>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</si>
  <si>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послуги утилізації клінічних відходів</t>
  </si>
  <si>
    <t>-</t>
  </si>
  <si>
    <t>адвокатські послуги</t>
  </si>
  <si>
    <t>послуги з навчання</t>
  </si>
  <si>
    <t>обслуговування компютерних програм</t>
  </si>
  <si>
    <t>Факт І квартал 2022 року</t>
  </si>
  <si>
    <t>План І квартал 2021 року</t>
  </si>
  <si>
    <t>Факт І квартал 2021 року</t>
  </si>
  <si>
    <t>генератор дизельний</t>
  </si>
  <si>
    <t>Реконструкція мережі електропостачання будівлі стаціонару КНП "ВМКЛ №3" по вул. Синьоводській, 142</t>
  </si>
  <si>
    <t>Реконструкція мережі холодного та гарячого водопостачання в будівлю стаціонара КНП "ВМКЛ №3" по вул. Синьоводській, 142</t>
  </si>
  <si>
    <t>Реконструкція мережі пожежного водогону КНП "ВМКЛ №3" по вул. Синьоводській, 143</t>
  </si>
  <si>
    <t>капітальний ремонт приміщень другого поверху будівлі стаціонару КНП "ВМКЛ №3" - відділення "Міський центр мікрохіругії ока" по вул. Синьоводській 142</t>
  </si>
  <si>
    <t>плата до рентген апарата</t>
  </si>
  <si>
    <t>поліграфічна продукція</t>
  </si>
  <si>
    <t>безкоштовне забезпечення штучними хришталиками</t>
  </si>
  <si>
    <t>водонагрівач</t>
  </si>
  <si>
    <t>послуги по обслуговуванню  приміщень закладу (облаштування бомбосховища)</t>
  </si>
  <si>
    <t>витрати повязані з використанням службових автомобілей</t>
  </si>
  <si>
    <t>папір для друку, канцелярські товари</t>
  </si>
  <si>
    <t>сантехнічні матеріали</t>
  </si>
  <si>
    <t>сантехнічна продукція</t>
  </si>
  <si>
    <t>послуги по пломбуванню лічильника</t>
  </si>
  <si>
    <t>послуги реєстраційного збору</t>
  </si>
  <si>
    <t>Капітальний ремонт другого поверху будівлі стаціонару відділення "Міський центр мікрохірургії ока"</t>
  </si>
  <si>
    <t>План І півріччя 2023 року</t>
  </si>
  <si>
    <t>Факт І півріччя 2023 року</t>
  </si>
  <si>
    <t>Факт І півріччя 2022 року</t>
  </si>
  <si>
    <t>жалюзі</t>
  </si>
  <si>
    <t>холодильники (3 шт)</t>
  </si>
  <si>
    <t>шафи</t>
  </si>
  <si>
    <t>повітряні матраци</t>
  </si>
  <si>
    <t>меблі в складі</t>
  </si>
  <si>
    <t>візок транспортний (3 шт)</t>
  </si>
  <si>
    <t xml:space="preserve">лічильники води </t>
  </si>
  <si>
    <t>АКБ до ДБЖглибокого розряду</t>
  </si>
  <si>
    <t>холодильники ( 3шт)</t>
  </si>
  <si>
    <t xml:space="preserve">столик маніпуляційний </t>
  </si>
  <si>
    <t>візок транспортний (3шт)</t>
  </si>
  <si>
    <t>лічильники води</t>
  </si>
  <si>
    <t>АКБ до ДБЖ глибокого розряду</t>
  </si>
  <si>
    <t>Факт 6 місяців 2022 року</t>
  </si>
  <si>
    <t>План 6 місяців 2023 року</t>
  </si>
  <si>
    <t>Факт 6 місяців  2023 року</t>
  </si>
  <si>
    <t>оплата земельного податку</t>
  </si>
  <si>
    <t>інші малоцінні матеріальні активи (відра, пакети, мітла, тримачі тощо)</t>
  </si>
  <si>
    <t>медикаменти та перевязувальні матеріали</t>
  </si>
  <si>
    <t>послуги по здаванню клінічних відходів</t>
  </si>
  <si>
    <t>обслуговування вогнегасників</t>
  </si>
  <si>
    <t>послуги водоканала</t>
  </si>
  <si>
    <t>послуги по виготовленню звіта енергоефективності будівлі закладу</t>
  </si>
  <si>
    <t>послуги по встановленню лічильників</t>
  </si>
  <si>
    <t>господарчий товар (туалетний папір, мило, рушники)</t>
  </si>
  <si>
    <t>Факт І півріччя  2022 року</t>
  </si>
  <si>
    <t>Факт  І півріччя 2023 року</t>
  </si>
  <si>
    <t>демонтаж та обслуговування кисневої мережі</t>
  </si>
  <si>
    <t>сантехнічна матеріали</t>
  </si>
  <si>
    <t>дверна фурнітура</t>
  </si>
  <si>
    <t>акумулятор</t>
  </si>
  <si>
    <t>акумулятори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</si>
  <si>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6 місяці 2023 року</t>
  </si>
  <si>
    <t>6 місяців 2022 рік</t>
  </si>
  <si>
    <t>6 місяців 2023 рік</t>
  </si>
  <si>
    <t>Звітний період 6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</si>
</sst>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3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80">
    <xf numFmtId="0" fontId="0" fillId="0" borderId="0" xfId="0"/>
    <xf numFmtId="0" fontId="5" fillId="0" borderId="0" xfId="0" applyFont="1" applyAlignment="1">
      <alignment vertical="center"/>
    </xf>
    <xf numFmtId="0" fontId="5" fillId="22" borderId="0" xfId="0" quotePrefix="1" applyFont="1" applyFill="1" applyAlignment="1">
      <alignment horizontal="center" vertical="center"/>
    </xf>
    <xf numFmtId="0" fontId="5" fillId="22" borderId="0" xfId="0" applyFont="1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 wrapText="1"/>
    </xf>
    <xf numFmtId="170" fontId="5" fillId="22" borderId="0" xfId="0" applyNumberFormat="1" applyFont="1" applyFill="1" applyAlignment="1">
      <alignment horizontal="center" vertical="center" wrapText="1"/>
    </xf>
    <xf numFmtId="170" fontId="5" fillId="22" borderId="0" xfId="0" applyNumberFormat="1" applyFont="1" applyFill="1" applyAlignment="1">
      <alignment horizontal="right" vertical="center" wrapText="1"/>
    </xf>
    <xf numFmtId="170" fontId="5" fillId="22" borderId="0" xfId="0" quotePrefix="1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0" fontId="5" fillId="22" borderId="0" xfId="0" applyNumberFormat="1" applyFont="1" applyFill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left"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0" fontId="5" fillId="0" borderId="0" xfId="0" quotePrefix="1" applyNumberFormat="1" applyFont="1" applyAlignment="1">
      <alignment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179" fontId="68" fillId="0" borderId="0" xfId="0" applyNumberFormat="1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79" fontId="66" fillId="0" borderId="0" xfId="0" applyNumberFormat="1" applyFont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8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81" fillId="0" borderId="15" xfId="0" applyNumberFormat="1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left" vertical="center"/>
    </xf>
    <xf numFmtId="49" fontId="7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8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9" fontId="76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0" fillId="0" borderId="3" xfId="0" quotePrefix="1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80" fillId="0" borderId="17" xfId="0" quotePrefix="1" applyFont="1" applyBorder="1" applyAlignment="1">
      <alignment horizontal="center" vertical="center"/>
    </xf>
    <xf numFmtId="0" fontId="78" fillId="0" borderId="3" xfId="0" quotePrefix="1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3" fillId="29" borderId="3" xfId="0" applyFont="1" applyFill="1" applyBorder="1" applyAlignment="1">
      <alignment horizontal="center" vertical="center" wrapText="1" shrinkToFi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6" fillId="29" borderId="3" xfId="180" applyFont="1" applyFill="1" applyBorder="1" applyAlignment="1">
      <alignment vertical="center" wrapText="1"/>
      <protection locked="0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3" fillId="29" borderId="3" xfId="180" applyFont="1" applyFill="1" applyBorder="1" applyAlignment="1">
      <alignment vertical="center" wrapText="1"/>
      <protection locked="0"/>
    </xf>
    <xf numFmtId="0" fontId="86" fillId="29" borderId="3" xfId="243" applyFont="1" applyFill="1" applyBorder="1" applyAlignment="1">
      <alignment horizontal="left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0" fontId="86" fillId="29" borderId="20" xfId="180" applyFont="1" applyFill="1" applyBorder="1" applyAlignment="1">
      <alignment vertical="center" wrapText="1"/>
      <protection locked="0"/>
    </xf>
    <xf numFmtId="0" fontId="83" fillId="29" borderId="21" xfId="0" applyFont="1" applyFill="1" applyBorder="1" applyAlignment="1">
      <alignment horizontal="left" vertical="center" wrapText="1"/>
    </xf>
    <xf numFmtId="0" fontId="83" fillId="29" borderId="20" xfId="0" applyFont="1" applyFill="1" applyBorder="1" applyAlignment="1">
      <alignment horizontal="left" vertical="center" wrapText="1"/>
    </xf>
    <xf numFmtId="0" fontId="83" fillId="29" borderId="22" xfId="0" applyFont="1" applyFill="1" applyBorder="1" applyAlignment="1">
      <alignment horizontal="left" vertical="center" wrapText="1"/>
    </xf>
    <xf numFmtId="0" fontId="83" fillId="29" borderId="23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3" fontId="8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Alignment="1" applyProtection="1">
      <alignment horizontal="left" vertical="center"/>
      <protection locked="0"/>
    </xf>
    <xf numFmtId="170" fontId="86" fillId="0" borderId="0" xfId="0" applyNumberFormat="1" applyFont="1" applyAlignment="1">
      <alignment horizontal="center" vertical="center" wrapText="1"/>
    </xf>
    <xf numFmtId="170" fontId="86" fillId="0" borderId="0" xfId="0" applyNumberFormat="1" applyFont="1" applyAlignment="1">
      <alignment horizontal="right" vertical="center" wrapText="1"/>
    </xf>
    <xf numFmtId="170" fontId="83" fillId="0" borderId="0" xfId="0" applyNumberFormat="1" applyFont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0" fontId="85" fillId="0" borderId="0" xfId="0" applyNumberFormat="1" applyFont="1" applyAlignment="1">
      <alignment vertical="center"/>
    </xf>
    <xf numFmtId="0" fontId="83" fillId="0" borderId="0" xfId="0" applyFont="1" applyAlignment="1">
      <alignment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left" vertical="center" wrapText="1"/>
    </xf>
    <xf numFmtId="179" fontId="83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8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7" fillId="0" borderId="0" xfId="0" applyFont="1" applyAlignment="1">
      <alignment horizont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49" fontId="82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top" wrapText="1"/>
    </xf>
    <xf numFmtId="49" fontId="82" fillId="0" borderId="15" xfId="0" applyNumberFormat="1" applyFont="1" applyBorder="1" applyAlignment="1">
      <alignment horizontal="center" vertical="center"/>
    </xf>
    <xf numFmtId="0" fontId="82" fillId="0" borderId="3" xfId="0" applyFont="1" applyBorder="1" applyAlignment="1">
      <alignment vertical="center" wrapText="1"/>
    </xf>
    <xf numFmtId="0" fontId="8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0" fontId="76" fillId="0" borderId="3" xfId="0" applyFont="1" applyBorder="1" applyAlignment="1">
      <alignment horizontal="left" vertical="center"/>
    </xf>
    <xf numFmtId="0" fontId="69" fillId="0" borderId="0" xfId="0" applyFont="1" applyAlignment="1">
      <alignment vertical="top"/>
    </xf>
    <xf numFmtId="0" fontId="69" fillId="0" borderId="0" xfId="0" applyFont="1" applyAlignment="1">
      <alignment horizontal="right" vertical="center"/>
    </xf>
    <xf numFmtId="0" fontId="69" fillId="0" borderId="0" xfId="0" applyFont="1"/>
    <xf numFmtId="179" fontId="5" fillId="0" borderId="0" xfId="0" applyNumberFormat="1" applyFont="1"/>
    <xf numFmtId="49" fontId="88" fillId="0" borderId="3" xfId="0" applyNumberFormat="1" applyFont="1" applyBorder="1" applyAlignment="1">
      <alignment horizontal="center" vertical="center"/>
    </xf>
    <xf numFmtId="0" fontId="88" fillId="0" borderId="3" xfId="0" applyFont="1" applyBorder="1" applyAlignment="1">
      <alignment horizontal="left" vertical="center"/>
    </xf>
    <xf numFmtId="49" fontId="79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top"/>
    </xf>
    <xf numFmtId="0" fontId="69" fillId="0" borderId="0" xfId="0" applyFont="1" applyAlignment="1">
      <alignment horizontal="right"/>
    </xf>
    <xf numFmtId="182" fontId="5" fillId="0" borderId="0" xfId="0" applyNumberFormat="1" applyFont="1" applyAlignment="1">
      <alignment vertical="center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66" fillId="0" borderId="15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0" fontId="91" fillId="0" borderId="3" xfId="0" applyFont="1" applyBorder="1" applyAlignment="1">
      <alignment horizontal="left" vertical="center"/>
    </xf>
    <xf numFmtId="49" fontId="9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79" fontId="86" fillId="0" borderId="3" xfId="0" applyNumberFormat="1" applyFont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179" fontId="89" fillId="0" borderId="3" xfId="0" applyNumberFormat="1" applyFont="1" applyBorder="1" applyAlignment="1">
      <alignment horizontal="center" vertical="center" wrapText="1"/>
    </xf>
    <xf numFmtId="0" fontId="83" fillId="0" borderId="3" xfId="243" applyFont="1" applyBorder="1" applyAlignment="1">
      <alignment horizontal="left" vertical="center" wrapText="1"/>
    </xf>
    <xf numFmtId="0" fontId="86" fillId="0" borderId="3" xfId="0" applyFont="1" applyBorder="1" applyAlignment="1" applyProtection="1">
      <alignment horizontal="left" vertical="center" wrapText="1"/>
      <protection locked="0"/>
    </xf>
    <xf numFmtId="179" fontId="5" fillId="0" borderId="3" xfId="0" applyNumberFormat="1" applyFont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6" fillId="3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66" fillId="22" borderId="3" xfId="0" applyFont="1" applyFill="1" applyBorder="1" applyAlignment="1">
      <alignment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179" fontId="4" fillId="0" borderId="0" xfId="0" applyNumberFormat="1" applyFont="1"/>
    <xf numFmtId="0" fontId="0" fillId="0" borderId="0" xfId="0" applyAlignment="1">
      <alignment vertical="center"/>
    </xf>
    <xf numFmtId="179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73" fillId="22" borderId="0" xfId="0" applyFont="1" applyFill="1" applyAlignment="1">
      <alignment horizontal="center" wrapText="1"/>
    </xf>
    <xf numFmtId="0" fontId="4" fillId="22" borderId="14" xfId="0" applyFont="1" applyFill="1" applyBorder="1"/>
    <xf numFmtId="0" fontId="69" fillId="22" borderId="0" xfId="0" applyFont="1" applyFill="1"/>
    <xf numFmtId="0" fontId="86" fillId="29" borderId="3" xfId="0" applyFont="1" applyFill="1" applyBorder="1" applyAlignment="1">
      <alignment horizontal="left" vertical="center" wrapText="1"/>
    </xf>
    <xf numFmtId="170" fontId="83" fillId="29" borderId="3" xfId="0" applyNumberFormat="1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79" fontId="6" fillId="29" borderId="3" xfId="0" applyNumberFormat="1" applyFont="1" applyFill="1" applyBorder="1" applyAlignment="1">
      <alignment horizontal="center" vertical="center" wrapText="1"/>
    </xf>
    <xf numFmtId="0" fontId="95" fillId="0" borderId="15" xfId="0" applyFont="1" applyBorder="1" applyAlignment="1">
      <alignment horizontal="left" vertical="center" wrapText="1"/>
    </xf>
    <xf numFmtId="0" fontId="95" fillId="0" borderId="3" xfId="0" applyFont="1" applyBorder="1" applyAlignment="1">
      <alignment horizontal="left" vertical="center" wrapText="1"/>
    </xf>
    <xf numFmtId="49" fontId="80" fillId="31" borderId="3" xfId="0" applyNumberFormat="1" applyFont="1" applyFill="1" applyBorder="1" applyAlignment="1">
      <alignment horizontal="center" vertical="center"/>
    </xf>
    <xf numFmtId="0" fontId="80" fillId="31" borderId="3" xfId="0" applyFont="1" applyFill="1" applyBorder="1" applyAlignment="1">
      <alignment horizontal="left" vertical="center"/>
    </xf>
    <xf numFmtId="0" fontId="78" fillId="31" borderId="3" xfId="0" applyFont="1" applyFill="1" applyBorder="1" applyAlignment="1">
      <alignment horizontal="center" vertical="center"/>
    </xf>
    <xf numFmtId="179" fontId="4" fillId="31" borderId="3" xfId="0" applyNumberFormat="1" applyFont="1" applyFill="1" applyBorder="1" applyAlignment="1">
      <alignment horizontal="center" vertical="center" wrapText="1"/>
    </xf>
    <xf numFmtId="0" fontId="78" fillId="31" borderId="3" xfId="0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left" vertical="center" wrapText="1"/>
    </xf>
    <xf numFmtId="179" fontId="5" fillId="31" borderId="3" xfId="0" applyNumberFormat="1" applyFont="1" applyFill="1" applyBorder="1" applyAlignment="1">
      <alignment horizontal="center" vertical="center" wrapText="1"/>
    </xf>
    <xf numFmtId="49" fontId="91" fillId="31" borderId="3" xfId="0" applyNumberFormat="1" applyFont="1" applyFill="1" applyBorder="1" applyAlignment="1">
      <alignment horizontal="center" vertical="center"/>
    </xf>
    <xf numFmtId="0" fontId="91" fillId="31" borderId="3" xfId="0" applyFont="1" applyFill="1" applyBorder="1" applyAlignment="1">
      <alignment horizontal="left" vertical="center"/>
    </xf>
    <xf numFmtId="0" fontId="66" fillId="31" borderId="3" xfId="0" applyFont="1" applyFill="1" applyBorder="1" applyAlignment="1">
      <alignment horizontal="center" vertical="center" wrapText="1"/>
    </xf>
    <xf numFmtId="179" fontId="92" fillId="0" borderId="3" xfId="0" applyNumberFormat="1" applyFont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vertical="center" wrapText="1"/>
    </xf>
    <xf numFmtId="179" fontId="69" fillId="31" borderId="3" xfId="0" applyNumberFormat="1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center" vertical="center"/>
    </xf>
    <xf numFmtId="0" fontId="80" fillId="31" borderId="17" xfId="0" applyFont="1" applyFill="1" applyBorder="1" applyAlignment="1">
      <alignment horizontal="left" vertical="center"/>
    </xf>
    <xf numFmtId="179" fontId="78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vertical="center" wrapText="1"/>
    </xf>
    <xf numFmtId="179" fontId="6" fillId="32" borderId="3" xfId="0" applyNumberFormat="1" applyFont="1" applyFill="1" applyBorder="1" applyAlignment="1">
      <alignment horizontal="center" vertical="center" wrapText="1"/>
    </xf>
    <xf numFmtId="179" fontId="4" fillId="32" borderId="3" xfId="0" applyNumberFormat="1" applyFont="1" applyFill="1" applyBorder="1" applyAlignment="1">
      <alignment horizontal="center" vertical="center" wrapText="1"/>
    </xf>
    <xf numFmtId="179" fontId="5" fillId="32" borderId="3" xfId="0" applyNumberFormat="1" applyFont="1" applyFill="1" applyBorder="1" applyAlignment="1">
      <alignment horizontal="center" vertical="center" wrapText="1"/>
    </xf>
    <xf numFmtId="179" fontId="6" fillId="32" borderId="3" xfId="0" applyNumberFormat="1" applyFont="1" applyFill="1" applyBorder="1" applyAlignment="1">
      <alignment vertical="center"/>
    </xf>
    <xf numFmtId="179" fontId="7" fillId="32" borderId="3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29" borderId="3" xfId="0" applyFont="1" applyFill="1" applyBorder="1" applyAlignment="1">
      <alignment horizontal="center" vertical="center"/>
    </xf>
    <xf numFmtId="0" fontId="84" fillId="29" borderId="25" xfId="0" applyFont="1" applyFill="1" applyBorder="1" applyAlignment="1" applyProtection="1">
      <alignment horizontal="center"/>
      <protection locked="0"/>
    </xf>
    <xf numFmtId="0" fontId="84" fillId="29" borderId="14" xfId="0" applyFont="1" applyFill="1" applyBorder="1" applyAlignment="1" applyProtection="1">
      <alignment horizontal="center"/>
      <protection locked="0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170" fontId="83" fillId="0" borderId="14" xfId="0" applyNumberFormat="1" applyFont="1" applyBorder="1" applyAlignment="1">
      <alignment horizontal="center" vertical="center" wrapText="1"/>
    </xf>
    <xf numFmtId="170" fontId="83" fillId="0" borderId="14" xfId="0" quotePrefix="1" applyNumberFormat="1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78" fillId="0" borderId="15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73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0" fontId="5" fillId="0" borderId="16" xfId="0" applyNumberFormat="1" applyFont="1" applyBorder="1" applyAlignment="1">
      <alignment horizontal="left" vertical="center" wrapText="1"/>
    </xf>
    <xf numFmtId="0" fontId="78" fillId="0" borderId="15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0" fontId="76" fillId="0" borderId="15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0" fontId="69" fillId="0" borderId="15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0" fillId="0" borderId="15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1" fillId="0" borderId="15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8" fillId="0" borderId="15" xfId="0" applyFont="1" applyBorder="1" applyAlignment="1">
      <alignment horizontal="left" vertical="center" wrapText="1" shrinkToFit="1"/>
    </xf>
    <xf numFmtId="0" fontId="78" fillId="0" borderId="17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/>
    </xf>
    <xf numFmtId="0" fontId="80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70" fontId="5" fillId="0" borderId="14" xfId="0" applyNumberFormat="1" applyFont="1" applyBorder="1" applyAlignment="1">
      <alignment horizontal="left" vertical="center" wrapText="1"/>
    </xf>
    <xf numFmtId="0" fontId="80" fillId="0" borderId="15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78" fillId="29" borderId="19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/>
    </xf>
    <xf numFmtId="170" fontId="5" fillId="22" borderId="14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26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9" borderId="26" xfId="0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6" fillId="29" borderId="31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0" fontId="66" fillId="29" borderId="32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69" fillId="22" borderId="17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left" vertical="center" wrapText="1"/>
    </xf>
    <xf numFmtId="0" fontId="76" fillId="22" borderId="16" xfId="0" applyFont="1" applyFill="1" applyBorder="1" applyAlignment="1">
      <alignment horizontal="left" vertical="center" wrapText="1"/>
    </xf>
    <xf numFmtId="0" fontId="76" fillId="22" borderId="17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16" xfId="0" applyFont="1" applyFill="1" applyBorder="1" applyAlignment="1">
      <alignment horizontal="left" vertical="center" wrapText="1"/>
    </xf>
    <xf numFmtId="0" fontId="5" fillId="22" borderId="17" xfId="0" applyFont="1" applyFill="1" applyBorder="1" applyAlignment="1">
      <alignment horizontal="left" vertical="center" wrapText="1"/>
    </xf>
    <xf numFmtId="0" fontId="66" fillId="0" borderId="3" xfId="234" applyFont="1" applyBorder="1" applyAlignment="1">
      <alignment horizontal="left" vertical="center" wrapText="1"/>
    </xf>
    <xf numFmtId="3" fontId="69" fillId="22" borderId="15" xfId="0" applyNumberFormat="1" applyFont="1" applyFill="1" applyBorder="1" applyAlignment="1">
      <alignment horizontal="left" vertical="center" wrapText="1"/>
    </xf>
    <xf numFmtId="3" fontId="69" fillId="22" borderId="16" xfId="0" applyNumberFormat="1" applyFont="1" applyFill="1" applyBorder="1" applyAlignment="1">
      <alignment horizontal="left" vertical="center" wrapText="1"/>
    </xf>
    <xf numFmtId="3" fontId="69" fillId="22" borderId="17" xfId="0" applyNumberFormat="1" applyFont="1" applyFill="1" applyBorder="1" applyAlignment="1">
      <alignment horizontal="left" vertical="center" wrapText="1"/>
    </xf>
    <xf numFmtId="0" fontId="66" fillId="0" borderId="15" xfId="234" applyFont="1" applyBorder="1" applyAlignment="1">
      <alignment horizontal="left" vertical="center" wrapText="1"/>
    </xf>
    <xf numFmtId="0" fontId="66" fillId="0" borderId="16" xfId="234" applyFont="1" applyBorder="1" applyAlignment="1">
      <alignment horizontal="left" vertical="center" wrapText="1"/>
    </xf>
    <xf numFmtId="0" fontId="66" fillId="0" borderId="17" xfId="234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14" xfId="0" applyFont="1" applyFill="1" applyBorder="1" applyAlignment="1">
      <alignment horizontal="center"/>
    </xf>
    <xf numFmtId="0" fontId="69" fillId="22" borderId="14" xfId="0" applyFont="1" applyFill="1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8"/>
  <sheetViews>
    <sheetView view="pageBreakPreview" topLeftCell="A37" zoomScale="69" zoomScaleNormal="100" zoomScaleSheetLayoutView="69" workbookViewId="0">
      <selection activeCell="F29" sqref="F29"/>
    </sheetView>
  </sheetViews>
  <sheetFormatPr defaultRowHeight="20.25"/>
  <cols>
    <col min="1" max="1" width="70.42578125" style="106" customWidth="1"/>
    <col min="2" max="2" width="17.28515625" style="107" customWidth="1"/>
    <col min="3" max="4" width="16.140625" style="107" customWidth="1"/>
    <col min="5" max="5" width="15.7109375" style="106" customWidth="1"/>
    <col min="6" max="6" width="15.85546875" style="106" customWidth="1"/>
    <col min="7" max="8" width="17" style="106" customWidth="1"/>
    <col min="9" max="9" width="20.42578125" style="106" customWidth="1"/>
    <col min="10" max="10" width="15" style="106" customWidth="1"/>
    <col min="11" max="11" width="13.85546875" style="106" customWidth="1"/>
    <col min="12" max="12" width="15.85546875" style="106" customWidth="1"/>
    <col min="13" max="13" width="10.5703125" style="106" customWidth="1"/>
    <col min="14" max="16384" width="9.140625" style="106"/>
  </cols>
  <sheetData>
    <row r="1" spans="1:8" ht="120.75" customHeight="1">
      <c r="A1" s="255" t="s">
        <v>389</v>
      </c>
      <c r="B1" s="256"/>
      <c r="C1" s="256"/>
      <c r="D1" s="256"/>
      <c r="E1" s="256"/>
      <c r="F1" s="256"/>
      <c r="G1" s="256"/>
      <c r="H1" s="256"/>
    </row>
    <row r="2" spans="1:8" ht="31.5" customHeight="1">
      <c r="A2" s="256" t="s">
        <v>16</v>
      </c>
      <c r="B2" s="256"/>
      <c r="C2" s="256"/>
      <c r="D2" s="256"/>
      <c r="E2" s="256"/>
      <c r="F2" s="256"/>
      <c r="G2" s="256"/>
      <c r="H2" s="256"/>
    </row>
    <row r="3" spans="1:8" ht="16.5" customHeight="1">
      <c r="B3" s="108"/>
      <c r="D3" s="108"/>
      <c r="E3" s="108"/>
      <c r="F3" s="108"/>
      <c r="G3" s="108"/>
      <c r="H3" s="109" t="s">
        <v>64</v>
      </c>
    </row>
    <row r="4" spans="1:8" ht="40.5" customHeight="1">
      <c r="A4" s="260" t="s">
        <v>22</v>
      </c>
      <c r="B4" s="261" t="s">
        <v>4</v>
      </c>
      <c r="C4" s="261" t="s">
        <v>233</v>
      </c>
      <c r="D4" s="261"/>
      <c r="E4" s="260" t="s">
        <v>392</v>
      </c>
      <c r="F4" s="260"/>
      <c r="G4" s="260"/>
      <c r="H4" s="260"/>
    </row>
    <row r="5" spans="1:8" ht="55.5" customHeight="1">
      <c r="A5" s="260"/>
      <c r="B5" s="261"/>
      <c r="C5" s="112" t="s">
        <v>390</v>
      </c>
      <c r="D5" s="112" t="s">
        <v>391</v>
      </c>
      <c r="E5" s="110" t="s">
        <v>234</v>
      </c>
      <c r="F5" s="110" t="s">
        <v>235</v>
      </c>
      <c r="G5" s="110" t="s">
        <v>236</v>
      </c>
      <c r="H5" s="110" t="s">
        <v>237</v>
      </c>
    </row>
    <row r="6" spans="1:8" ht="24" customHeight="1">
      <c r="A6" s="111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</row>
    <row r="7" spans="1:8" ht="43.5" customHeight="1">
      <c r="A7" s="262" t="s">
        <v>110</v>
      </c>
      <c r="B7" s="262"/>
      <c r="C7" s="262"/>
      <c r="D7" s="262"/>
      <c r="E7" s="262"/>
      <c r="F7" s="262"/>
      <c r="G7" s="262"/>
      <c r="H7" s="262"/>
    </row>
    <row r="8" spans="1:8" ht="40.5">
      <c r="A8" s="113" t="s">
        <v>238</v>
      </c>
      <c r="B8" s="114">
        <v>1000</v>
      </c>
      <c r="C8" s="188">
        <f>'Розшифровка 1 до Формування'!D8</f>
        <v>27220.7</v>
      </c>
      <c r="D8" s="115">
        <f>F8</f>
        <v>30767.599999999999</v>
      </c>
      <c r="E8" s="188">
        <f>'Розшифровка 1 до Формування'!E8</f>
        <v>37878.300000000003</v>
      </c>
      <c r="F8" s="115">
        <f>'Розшифровка 1 до Формування'!F8</f>
        <v>30767.599999999999</v>
      </c>
      <c r="G8" s="115">
        <f>F8-E8</f>
        <v>-7110.7000000000044</v>
      </c>
      <c r="H8" s="115">
        <f>(F8/E8)*100</f>
        <v>81.227510210331502</v>
      </c>
    </row>
    <row r="9" spans="1:8" ht="50.25" customHeight="1">
      <c r="A9" s="113" t="s">
        <v>75</v>
      </c>
      <c r="B9" s="114">
        <v>1010</v>
      </c>
      <c r="C9" s="188">
        <f>SUM(C10:C14)</f>
        <v>-25954.800000000003</v>
      </c>
      <c r="D9" s="115">
        <f t="shared" ref="D9:F9" si="0">SUM(D10:D14)</f>
        <v>-27661.1</v>
      </c>
      <c r="E9" s="188">
        <f t="shared" si="0"/>
        <v>-31769.7</v>
      </c>
      <c r="F9" s="115">
        <f t="shared" si="0"/>
        <v>-27661.1</v>
      </c>
      <c r="G9" s="115">
        <f t="shared" ref="G9:G43" si="1">F9-E9</f>
        <v>4108.6000000000022</v>
      </c>
      <c r="H9" s="115">
        <f t="shared" ref="H9:H43" si="2">(F9/E9)*100</f>
        <v>87.067551786765378</v>
      </c>
    </row>
    <row r="10" spans="1:8" ht="27" customHeight="1">
      <c r="A10" s="116" t="s">
        <v>76</v>
      </c>
      <c r="B10" s="117">
        <v>1011</v>
      </c>
      <c r="C10" s="189">
        <f>-'Розшифровка 2 до формування'!K12</f>
        <v>-5737.2</v>
      </c>
      <c r="D10" s="118">
        <f>F10</f>
        <v>-4609</v>
      </c>
      <c r="E10" s="189">
        <f>-'Розшифровка 2 до формування'!L12</f>
        <v>-4905.8</v>
      </c>
      <c r="F10" s="118">
        <v>-4609</v>
      </c>
      <c r="G10" s="118">
        <f t="shared" si="1"/>
        <v>296.80000000000018</v>
      </c>
      <c r="H10" s="118">
        <f t="shared" si="2"/>
        <v>93.950018345631705</v>
      </c>
    </row>
    <row r="11" spans="1:8" ht="27.75" customHeight="1">
      <c r="A11" s="116" t="s">
        <v>1</v>
      </c>
      <c r="B11" s="117">
        <v>1012</v>
      </c>
      <c r="C11" s="189">
        <f>-'Розшифровка 2 до формування'!K13</f>
        <v>-16800.2</v>
      </c>
      <c r="D11" s="118">
        <f t="shared" ref="D11:D14" si="3">F11</f>
        <v>-19115.2</v>
      </c>
      <c r="E11" s="189">
        <f>-'Розшифровка 2 до формування'!L13</f>
        <v>-21805.200000000001</v>
      </c>
      <c r="F11" s="118">
        <f>-'Розшифровка 2 до формування'!M13</f>
        <v>-19115.2</v>
      </c>
      <c r="G11" s="118">
        <f t="shared" si="1"/>
        <v>2690</v>
      </c>
      <c r="H11" s="118">
        <f t="shared" si="2"/>
        <v>87.663493111734809</v>
      </c>
    </row>
    <row r="12" spans="1:8" ht="26.25" customHeight="1">
      <c r="A12" s="116" t="s">
        <v>2</v>
      </c>
      <c r="B12" s="117">
        <v>1013</v>
      </c>
      <c r="C12" s="189">
        <f>-'Розшифровка 2 до формування'!K14</f>
        <v>-3417.4</v>
      </c>
      <c r="D12" s="118">
        <f>F12</f>
        <v>-3936.8999999999996</v>
      </c>
      <c r="E12" s="189">
        <f>-'Розшифровка 2 до формування'!L14</f>
        <v>-5058.7</v>
      </c>
      <c r="F12" s="118">
        <f>-'Розшифровка 2 до формування'!M14</f>
        <v>-3936.8999999999996</v>
      </c>
      <c r="G12" s="118">
        <f t="shared" si="1"/>
        <v>1121.8000000000002</v>
      </c>
      <c r="H12" s="118">
        <f t="shared" si="2"/>
        <v>77.824342222310065</v>
      </c>
    </row>
    <row r="13" spans="1:8" ht="26.25" customHeight="1">
      <c r="A13" s="116" t="s">
        <v>3</v>
      </c>
      <c r="B13" s="117">
        <v>1014</v>
      </c>
      <c r="C13" s="189">
        <f>-'Розшифровка 2 до формування'!K15</f>
        <v>0</v>
      </c>
      <c r="D13" s="118" t="str">
        <f t="shared" si="3"/>
        <v>(    )</v>
      </c>
      <c r="E13" s="189">
        <f>-'Розшифровка 2 до формування'!L15</f>
        <v>0</v>
      </c>
      <c r="F13" s="118" t="s">
        <v>25</v>
      </c>
      <c r="G13" s="179" t="e">
        <f t="shared" si="1"/>
        <v>#VALUE!</v>
      </c>
      <c r="H13" s="179" t="e">
        <f t="shared" si="2"/>
        <v>#VALUE!</v>
      </c>
    </row>
    <row r="14" spans="1:8" ht="21" customHeight="1">
      <c r="A14" s="116" t="s">
        <v>57</v>
      </c>
      <c r="B14" s="117">
        <v>1015</v>
      </c>
      <c r="C14" s="189">
        <f>-'Розшифровка 2 до формування'!K16</f>
        <v>0</v>
      </c>
      <c r="D14" s="118">
        <f t="shared" si="3"/>
        <v>0</v>
      </c>
      <c r="E14" s="189">
        <f>-'Розшифровка 2 до формування'!L16</f>
        <v>0</v>
      </c>
      <c r="F14" s="118">
        <f>-'Розшифровка 2 до формування'!M16</f>
        <v>0</v>
      </c>
      <c r="G14" s="118">
        <f t="shared" si="1"/>
        <v>0</v>
      </c>
      <c r="H14" s="118" t="e">
        <f t="shared" si="2"/>
        <v>#DIV/0!</v>
      </c>
    </row>
    <row r="15" spans="1:8" ht="29.25" customHeight="1">
      <c r="A15" s="113" t="s">
        <v>24</v>
      </c>
      <c r="B15" s="117">
        <v>1020</v>
      </c>
      <c r="C15" s="188">
        <f>SUM(C8:C9)</f>
        <v>1265.8999999999978</v>
      </c>
      <c r="D15" s="115">
        <f t="shared" ref="D15:F15" si="4">SUM(D8:D9)</f>
        <v>3106.5</v>
      </c>
      <c r="E15" s="188">
        <f>SUM(E8:E9)</f>
        <v>6108.6000000000022</v>
      </c>
      <c r="F15" s="115">
        <f t="shared" si="4"/>
        <v>3106.5</v>
      </c>
      <c r="G15" s="115">
        <f t="shared" si="1"/>
        <v>-3002.1000000000022</v>
      </c>
      <c r="H15" s="115">
        <f t="shared" si="2"/>
        <v>50.85453295354089</v>
      </c>
    </row>
    <row r="16" spans="1:8" ht="26.25" customHeight="1">
      <c r="A16" s="113" t="s">
        <v>99</v>
      </c>
      <c r="B16" s="114">
        <v>1020</v>
      </c>
      <c r="C16" s="188">
        <f>SUM(C17:C21)</f>
        <v>-9657.6</v>
      </c>
      <c r="D16" s="115">
        <f t="shared" ref="D16:E16" si="5">SUM(D17:D21)</f>
        <v>-6947</v>
      </c>
      <c r="E16" s="188">
        <f t="shared" si="5"/>
        <v>-10584.2</v>
      </c>
      <c r="F16" s="115">
        <f>SUM(F17:F21)</f>
        <v>-6947</v>
      </c>
      <c r="G16" s="115">
        <f t="shared" si="1"/>
        <v>3637.2000000000007</v>
      </c>
      <c r="H16" s="115">
        <f t="shared" si="2"/>
        <v>65.635570000566872</v>
      </c>
    </row>
    <row r="17" spans="1:8" ht="23.25" customHeight="1">
      <c r="A17" s="116" t="s">
        <v>76</v>
      </c>
      <c r="B17" s="117">
        <v>1021</v>
      </c>
      <c r="C17" s="189">
        <f>-'Розшифровка 2 до формування'!K18</f>
        <v>-193.6</v>
      </c>
      <c r="D17" s="146">
        <f>F17</f>
        <v>-70</v>
      </c>
      <c r="E17" s="189">
        <f>-'Розшифровка 2 до формування'!L18</f>
        <v>-257</v>
      </c>
      <c r="F17" s="118">
        <f>-'Розшифровка 2 до формування'!M18</f>
        <v>-70</v>
      </c>
      <c r="G17" s="118">
        <f t="shared" si="1"/>
        <v>187</v>
      </c>
      <c r="H17" s="118">
        <f t="shared" si="2"/>
        <v>27.237354085603112</v>
      </c>
    </row>
    <row r="18" spans="1:8" ht="25.5" customHeight="1">
      <c r="A18" s="116" t="s">
        <v>1</v>
      </c>
      <c r="B18" s="117">
        <v>1022</v>
      </c>
      <c r="C18" s="189">
        <f>-'Розшифровка 2 до формування'!K25</f>
        <v>-3102.3</v>
      </c>
      <c r="D18" s="146">
        <f t="shared" ref="D18:D21" si="6">F18</f>
        <v>-2477.8000000000002</v>
      </c>
      <c r="E18" s="189">
        <f>-'Розшифровка 2 до формування'!L25</f>
        <v>-4269</v>
      </c>
      <c r="F18" s="118">
        <f>-'Розшифровка 2 до формування'!M25</f>
        <v>-2477.8000000000002</v>
      </c>
      <c r="G18" s="118">
        <f t="shared" si="1"/>
        <v>1791.1999999999998</v>
      </c>
      <c r="H18" s="118">
        <f t="shared" si="2"/>
        <v>58.041695947528702</v>
      </c>
    </row>
    <row r="19" spans="1:8" ht="30" customHeight="1">
      <c r="A19" s="116" t="s">
        <v>2</v>
      </c>
      <c r="B19" s="117">
        <v>1023</v>
      </c>
      <c r="C19" s="189">
        <f>-'Розшифровка 2 до формування'!K26</f>
        <v>-1272.9000000000001</v>
      </c>
      <c r="D19" s="146">
        <f t="shared" si="6"/>
        <v>-530.20000000000005</v>
      </c>
      <c r="E19" s="189">
        <f>-'Розшифровка 2 до формування'!L26</f>
        <v>-627</v>
      </c>
      <c r="F19" s="118">
        <f>-'Розшифровка 2 до формування'!M26</f>
        <v>-530.20000000000005</v>
      </c>
      <c r="G19" s="118">
        <f t="shared" si="1"/>
        <v>96.799999999999955</v>
      </c>
      <c r="H19" s="118">
        <f t="shared" si="2"/>
        <v>84.561403508771932</v>
      </c>
    </row>
    <row r="20" spans="1:8" ht="24.75" customHeight="1">
      <c r="A20" s="116" t="s">
        <v>3</v>
      </c>
      <c r="B20" s="117">
        <v>1024</v>
      </c>
      <c r="C20" s="189">
        <f>-'Розшифровка 2 до формування'!K27</f>
        <v>-1393.4</v>
      </c>
      <c r="D20" s="146">
        <f t="shared" si="6"/>
        <v>-112.6</v>
      </c>
      <c r="E20" s="189">
        <f>-'Розшифровка 2 до формування'!L27</f>
        <v>-990</v>
      </c>
      <c r="F20" s="118">
        <f>-'Розшифровка 2 до формування'!M27</f>
        <v>-112.6</v>
      </c>
      <c r="G20" s="118">
        <f t="shared" si="1"/>
        <v>877.4</v>
      </c>
      <c r="H20" s="118">
        <f t="shared" si="2"/>
        <v>11.373737373737374</v>
      </c>
    </row>
    <row r="21" spans="1:8" ht="24.75" customHeight="1">
      <c r="A21" s="116" t="s">
        <v>77</v>
      </c>
      <c r="B21" s="117">
        <v>1025</v>
      </c>
      <c r="C21" s="189">
        <f>-'Розшифровка 2 до формування'!K28</f>
        <v>-3695.3999999999992</v>
      </c>
      <c r="D21" s="146">
        <f t="shared" si="6"/>
        <v>-3756.3999999999996</v>
      </c>
      <c r="E21" s="189">
        <f>-'Розшифровка 2 до формування'!L28</f>
        <v>-4441.2</v>
      </c>
      <c r="F21" s="118">
        <f>-'Розшифровка 2 до формування'!M28</f>
        <v>-3756.3999999999996</v>
      </c>
      <c r="G21" s="118">
        <f t="shared" si="1"/>
        <v>684.80000000000018</v>
      </c>
      <c r="H21" s="118">
        <f t="shared" si="2"/>
        <v>84.580743943078446</v>
      </c>
    </row>
    <row r="22" spans="1:8" ht="24.75" customHeight="1">
      <c r="A22" s="113" t="s">
        <v>42</v>
      </c>
      <c r="B22" s="114">
        <v>1040</v>
      </c>
      <c r="C22" s="188">
        <f>SUM(C23:C24)</f>
        <v>7225.2999999999993</v>
      </c>
      <c r="D22" s="115">
        <f>SUM(D23:D24)</f>
        <v>3912.2</v>
      </c>
      <c r="E22" s="188">
        <f>SUM(E23:E24)</f>
        <v>3791.9999999999995</v>
      </c>
      <c r="F22" s="115">
        <f>SUM(F23:F24)</f>
        <v>3912.2</v>
      </c>
      <c r="G22" s="115">
        <f t="shared" si="1"/>
        <v>120.20000000000027</v>
      </c>
      <c r="H22" s="115">
        <f t="shared" si="2"/>
        <v>103.16983122362871</v>
      </c>
    </row>
    <row r="23" spans="1:8" ht="24.75" customHeight="1">
      <c r="A23" s="116" t="s">
        <v>43</v>
      </c>
      <c r="B23" s="117">
        <v>1041</v>
      </c>
      <c r="C23" s="189"/>
      <c r="D23" s="118"/>
      <c r="E23" s="189"/>
      <c r="F23" s="118"/>
      <c r="G23" s="118">
        <f t="shared" si="1"/>
        <v>0</v>
      </c>
      <c r="H23" s="179" t="e">
        <f t="shared" si="2"/>
        <v>#DIV/0!</v>
      </c>
    </row>
    <row r="24" spans="1:8" ht="24.75" customHeight="1">
      <c r="A24" s="116" t="s">
        <v>44</v>
      </c>
      <c r="B24" s="117">
        <v>1042</v>
      </c>
      <c r="C24" s="189">
        <f>'Розшифровка 1 до Формування'!D11</f>
        <v>7225.2999999999993</v>
      </c>
      <c r="D24" s="118">
        <f>F24</f>
        <v>3912.2</v>
      </c>
      <c r="E24" s="189">
        <f>'Розшифровка 1 до Формування'!E11</f>
        <v>3791.9999999999995</v>
      </c>
      <c r="F24" s="118">
        <f>'Розшифровка 1 до Формування'!F11</f>
        <v>3912.2</v>
      </c>
      <c r="G24" s="118">
        <f t="shared" si="1"/>
        <v>120.20000000000027</v>
      </c>
      <c r="H24" s="118">
        <f t="shared" si="2"/>
        <v>103.16983122362871</v>
      </c>
    </row>
    <row r="25" spans="1:8" ht="24.75" customHeight="1">
      <c r="A25" s="113" t="s">
        <v>11</v>
      </c>
      <c r="B25" s="114">
        <v>1030</v>
      </c>
      <c r="C25" s="188">
        <f>SUM(C26:C30)</f>
        <v>-227</v>
      </c>
      <c r="D25" s="115">
        <f t="shared" ref="D25:F25" si="7">SUM(D26:D30)</f>
        <v>-184.3</v>
      </c>
      <c r="E25" s="188">
        <f t="shared" si="7"/>
        <v>-306.39999999999998</v>
      </c>
      <c r="F25" s="115">
        <f t="shared" si="7"/>
        <v>-184.3</v>
      </c>
      <c r="G25" s="115">
        <f t="shared" si="1"/>
        <v>122.09999999999997</v>
      </c>
      <c r="H25" s="115">
        <f t="shared" si="2"/>
        <v>60.150130548302883</v>
      </c>
    </row>
    <row r="26" spans="1:8" ht="24.75" customHeight="1">
      <c r="A26" s="116" t="s">
        <v>76</v>
      </c>
      <c r="B26" s="117">
        <v>1031</v>
      </c>
      <c r="C26" s="189">
        <v>0</v>
      </c>
      <c r="D26" s="146" t="str">
        <f>E26</f>
        <v>(    )</v>
      </c>
      <c r="E26" s="189" t="s">
        <v>25</v>
      </c>
      <c r="F26" s="118" t="s">
        <v>25</v>
      </c>
      <c r="G26" s="179" t="e">
        <f t="shared" si="1"/>
        <v>#VALUE!</v>
      </c>
      <c r="H26" s="179" t="e">
        <f t="shared" si="2"/>
        <v>#VALUE!</v>
      </c>
    </row>
    <row r="27" spans="1:8" ht="24.75" customHeight="1">
      <c r="A27" s="116" t="s">
        <v>1</v>
      </c>
      <c r="B27" s="117">
        <v>1032</v>
      </c>
      <c r="C27" s="189">
        <v>-186.1</v>
      </c>
      <c r="D27" s="146">
        <v>-152.4</v>
      </c>
      <c r="E27" s="189">
        <f>-'Розшифровка 2 до формування'!L35</f>
        <v>-253.2</v>
      </c>
      <c r="F27" s="118">
        <v>-152.4</v>
      </c>
      <c r="G27" s="118">
        <f t="shared" si="1"/>
        <v>100.79999999999998</v>
      </c>
      <c r="H27" s="118">
        <f t="shared" si="2"/>
        <v>60.189573459715639</v>
      </c>
    </row>
    <row r="28" spans="1:8" ht="24.75" customHeight="1">
      <c r="A28" s="116" t="s">
        <v>2</v>
      </c>
      <c r="B28" s="117">
        <v>1033</v>
      </c>
      <c r="C28" s="189">
        <v>-40.9</v>
      </c>
      <c r="D28" s="146">
        <v>-31.9</v>
      </c>
      <c r="E28" s="189">
        <f>-'Розшифровка 2 до формування'!L36</f>
        <v>-53.2</v>
      </c>
      <c r="F28" s="118">
        <v>-31.9</v>
      </c>
      <c r="G28" s="118">
        <f t="shared" si="1"/>
        <v>21.300000000000004</v>
      </c>
      <c r="H28" s="118">
        <f t="shared" si="2"/>
        <v>59.962406015037587</v>
      </c>
    </row>
    <row r="29" spans="1:8" ht="24.75" customHeight="1">
      <c r="A29" s="116" t="s">
        <v>3</v>
      </c>
      <c r="B29" s="117">
        <v>1034</v>
      </c>
      <c r="C29" s="189" t="s">
        <v>25</v>
      </c>
      <c r="D29" s="146" t="str">
        <f t="shared" ref="D29:D30" si="8">E29</f>
        <v>(    )</v>
      </c>
      <c r="E29" s="189" t="s">
        <v>25</v>
      </c>
      <c r="F29" s="118" t="s">
        <v>25</v>
      </c>
      <c r="G29" s="179" t="e">
        <f t="shared" si="1"/>
        <v>#VALUE!</v>
      </c>
      <c r="H29" s="179" t="e">
        <f t="shared" si="2"/>
        <v>#VALUE!</v>
      </c>
    </row>
    <row r="30" spans="1:8" ht="24.75" customHeight="1">
      <c r="A30" s="116" t="s">
        <v>78</v>
      </c>
      <c r="B30" s="117">
        <v>1035</v>
      </c>
      <c r="C30" s="189" t="s">
        <v>330</v>
      </c>
      <c r="D30" s="146" t="str">
        <f t="shared" si="8"/>
        <v>(    )</v>
      </c>
      <c r="E30" s="189" t="s">
        <v>25</v>
      </c>
      <c r="F30" s="118" t="s">
        <v>25</v>
      </c>
      <c r="G30" s="179" t="e">
        <f t="shared" si="1"/>
        <v>#VALUE!</v>
      </c>
      <c r="H30" s="179" t="e">
        <f t="shared" si="2"/>
        <v>#VALUE!</v>
      </c>
    </row>
    <row r="31" spans="1:8" ht="41.25" customHeight="1">
      <c r="A31" s="113" t="s">
        <v>0</v>
      </c>
      <c r="B31" s="117">
        <v>1100</v>
      </c>
      <c r="C31" s="188">
        <f>SUM(C15,C16,C22,C25)</f>
        <v>-1393.4000000000033</v>
      </c>
      <c r="D31" s="188">
        <f t="shared" ref="D31:G31" si="9">SUM(D15,D16,D22,D25)</f>
        <v>-112.60000000000019</v>
      </c>
      <c r="E31" s="188">
        <f t="shared" si="9"/>
        <v>-989.99999999999898</v>
      </c>
      <c r="F31" s="188">
        <f t="shared" si="9"/>
        <v>-112.60000000000019</v>
      </c>
      <c r="G31" s="188">
        <f t="shared" si="9"/>
        <v>877.39999999999873</v>
      </c>
      <c r="H31" s="115">
        <f t="shared" si="2"/>
        <v>11.373737373737406</v>
      </c>
    </row>
    <row r="32" spans="1:8" ht="30" customHeight="1">
      <c r="A32" s="113" t="s">
        <v>239</v>
      </c>
      <c r="B32" s="114">
        <v>1130</v>
      </c>
      <c r="C32" s="188"/>
      <c r="D32" s="115"/>
      <c r="E32" s="188"/>
      <c r="F32" s="115"/>
      <c r="G32" s="180">
        <f t="shared" si="1"/>
        <v>0</v>
      </c>
      <c r="H32" s="180" t="e">
        <f t="shared" si="2"/>
        <v>#DIV/0!</v>
      </c>
    </row>
    <row r="33" spans="1:8" ht="23.25" customHeight="1">
      <c r="A33" s="119" t="s">
        <v>240</v>
      </c>
      <c r="B33" s="114">
        <v>1140</v>
      </c>
      <c r="C33" s="188" t="s">
        <v>25</v>
      </c>
      <c r="D33" s="115" t="s">
        <v>25</v>
      </c>
      <c r="E33" s="189" t="s">
        <v>25</v>
      </c>
      <c r="F33" s="118" t="s">
        <v>25</v>
      </c>
      <c r="G33" s="180" t="e">
        <f t="shared" si="1"/>
        <v>#VALUE!</v>
      </c>
      <c r="H33" s="180" t="e">
        <f t="shared" si="2"/>
        <v>#VALUE!</v>
      </c>
    </row>
    <row r="34" spans="1:8" ht="23.25" customHeight="1">
      <c r="A34" s="113" t="s">
        <v>241</v>
      </c>
      <c r="B34" s="114">
        <v>1150</v>
      </c>
      <c r="C34" s="188">
        <v>1393.4</v>
      </c>
      <c r="D34" s="115">
        <v>112.6</v>
      </c>
      <c r="E34" s="188">
        <v>990</v>
      </c>
      <c r="F34" s="115">
        <v>112.6</v>
      </c>
      <c r="G34" s="115">
        <f t="shared" si="1"/>
        <v>-877.4</v>
      </c>
      <c r="H34" s="115">
        <f t="shared" si="2"/>
        <v>11.373737373737374</v>
      </c>
    </row>
    <row r="35" spans="1:8" ht="33.75" customHeight="1">
      <c r="A35" s="113" t="s">
        <v>242</v>
      </c>
      <c r="B35" s="114">
        <v>1160</v>
      </c>
      <c r="C35" s="188" t="s">
        <v>25</v>
      </c>
      <c r="D35" s="115" t="s">
        <v>25</v>
      </c>
      <c r="E35" s="188" t="s">
        <v>25</v>
      </c>
      <c r="F35" s="115" t="s">
        <v>25</v>
      </c>
      <c r="G35" s="180" t="e">
        <f t="shared" si="1"/>
        <v>#VALUE!</v>
      </c>
      <c r="H35" s="180" t="e">
        <f t="shared" si="2"/>
        <v>#VALUE!</v>
      </c>
    </row>
    <row r="36" spans="1:8" ht="20.100000000000001" customHeight="1">
      <c r="A36" s="113" t="s">
        <v>14</v>
      </c>
      <c r="B36" s="114">
        <v>1170</v>
      </c>
      <c r="C36" s="188"/>
      <c r="D36" s="115">
        <f>SUM(D31, D32:D35)</f>
        <v>-1.9895196601282805E-13</v>
      </c>
      <c r="E36" s="188">
        <f>SUM(E31, E32:E35)</f>
        <v>1.0231815394945443E-12</v>
      </c>
      <c r="F36" s="115">
        <f>SUM(F31, F32:F35)</f>
        <v>-1.9895196601282805E-13</v>
      </c>
      <c r="G36" s="115">
        <f t="shared" si="1"/>
        <v>-1.2221335055073723E-12</v>
      </c>
      <c r="H36" s="180">
        <f t="shared" si="2"/>
        <v>-19.444444444444446</v>
      </c>
    </row>
    <row r="37" spans="1:8" ht="24.95" customHeight="1">
      <c r="A37" s="119" t="s">
        <v>27</v>
      </c>
      <c r="B37" s="117">
        <v>1180</v>
      </c>
      <c r="C37" s="189" t="s">
        <v>25</v>
      </c>
      <c r="D37" s="118" t="s">
        <v>25</v>
      </c>
      <c r="E37" s="118" t="s">
        <v>25</v>
      </c>
      <c r="F37" s="118" t="s">
        <v>25</v>
      </c>
      <c r="G37" s="179" t="e">
        <f t="shared" si="1"/>
        <v>#VALUE!</v>
      </c>
      <c r="H37" s="179" t="e">
        <f t="shared" si="2"/>
        <v>#VALUE!</v>
      </c>
    </row>
    <row r="38" spans="1:8" ht="33" customHeight="1">
      <c r="A38" s="119" t="s">
        <v>28</v>
      </c>
      <c r="B38" s="117">
        <v>1181</v>
      </c>
      <c r="C38" s="189"/>
      <c r="D38" s="118"/>
      <c r="E38" s="118"/>
      <c r="F38" s="118"/>
      <c r="G38" s="115">
        <f t="shared" si="1"/>
        <v>0</v>
      </c>
      <c r="H38" s="179" t="e">
        <f t="shared" si="2"/>
        <v>#DIV/0!</v>
      </c>
    </row>
    <row r="39" spans="1:8" ht="32.25" customHeight="1">
      <c r="A39" s="113" t="s">
        <v>53</v>
      </c>
      <c r="B39" s="117">
        <v>1200</v>
      </c>
      <c r="C39" s="188">
        <f>SUM(C36:C38)</f>
        <v>0</v>
      </c>
      <c r="D39" s="115">
        <f>SUM(D36:D38)</f>
        <v>-1.9895196601282805E-13</v>
      </c>
      <c r="E39" s="115">
        <f>SUM(E36:E38)</f>
        <v>1.0231815394945443E-12</v>
      </c>
      <c r="F39" s="115">
        <f>SUM(F36:F38)</f>
        <v>-1.9895196601282805E-13</v>
      </c>
      <c r="G39" s="115">
        <f t="shared" si="1"/>
        <v>-1.2221335055073723E-12</v>
      </c>
      <c r="H39" s="180">
        <f t="shared" si="2"/>
        <v>-19.444444444444446</v>
      </c>
    </row>
    <row r="40" spans="1:8" ht="28.5" customHeight="1">
      <c r="A40" s="119" t="s">
        <v>54</v>
      </c>
      <c r="B40" s="117">
        <v>1201</v>
      </c>
      <c r="C40" s="189"/>
      <c r="D40" s="118"/>
      <c r="E40" s="118"/>
      <c r="F40" s="118"/>
      <c r="G40" s="118">
        <f t="shared" si="1"/>
        <v>0</v>
      </c>
      <c r="H40" s="179" t="e">
        <f t="shared" si="2"/>
        <v>#DIV/0!</v>
      </c>
    </row>
    <row r="41" spans="1:8" ht="28.5" customHeight="1">
      <c r="A41" s="119" t="s">
        <v>55</v>
      </c>
      <c r="B41" s="117">
        <v>1202</v>
      </c>
      <c r="C41" s="118" t="s">
        <v>25</v>
      </c>
      <c r="D41" s="118" t="s">
        <v>25</v>
      </c>
      <c r="E41" s="118" t="s">
        <v>25</v>
      </c>
      <c r="F41" s="118" t="s">
        <v>25</v>
      </c>
      <c r="G41" s="179" t="e">
        <f t="shared" si="1"/>
        <v>#VALUE!</v>
      </c>
      <c r="H41" s="179" t="e">
        <f t="shared" si="2"/>
        <v>#VALUE!</v>
      </c>
    </row>
    <row r="42" spans="1:8" ht="29.25" customHeight="1">
      <c r="A42" s="113" t="s">
        <v>128</v>
      </c>
      <c r="B42" s="114">
        <v>1210</v>
      </c>
      <c r="C42" s="115">
        <f t="shared" ref="C42:F42" si="10">SUM(C8,C22,C32,C34,C38)</f>
        <v>35839.4</v>
      </c>
      <c r="D42" s="115">
        <f t="shared" si="10"/>
        <v>34792.399999999994</v>
      </c>
      <c r="E42" s="115">
        <f>SUM(E8,E22,E32,E34,E38)</f>
        <v>42660.3</v>
      </c>
      <c r="F42" s="115">
        <f t="shared" si="10"/>
        <v>34792.399999999994</v>
      </c>
      <c r="G42" s="115">
        <f t="shared" si="1"/>
        <v>-7867.9000000000087</v>
      </c>
      <c r="H42" s="115">
        <f t="shared" si="2"/>
        <v>81.556857312302057</v>
      </c>
    </row>
    <row r="43" spans="1:8" ht="29.25" customHeight="1">
      <c r="A43" s="113" t="s">
        <v>129</v>
      </c>
      <c r="B43" s="114">
        <v>1220</v>
      </c>
      <c r="C43" s="115">
        <f>SUM(C9,C16,C25,C33,C35,C37)</f>
        <v>-35839.4</v>
      </c>
      <c r="D43" s="115">
        <f t="shared" ref="D43:F43" si="11">SUM(D9,D16,D25,D33,D35,D37)</f>
        <v>-34792.400000000001</v>
      </c>
      <c r="E43" s="115">
        <f>SUM(E9,E16,E25,E33,E35,E37)</f>
        <v>-42660.3</v>
      </c>
      <c r="F43" s="115">
        <f t="shared" si="11"/>
        <v>-34792.400000000001</v>
      </c>
      <c r="G43" s="115">
        <f t="shared" si="1"/>
        <v>7867.9000000000015</v>
      </c>
      <c r="H43" s="115">
        <f t="shared" si="2"/>
        <v>81.556857312302071</v>
      </c>
    </row>
    <row r="44" spans="1:8" ht="30" customHeight="1">
      <c r="A44" s="220" t="s">
        <v>18</v>
      </c>
      <c r="B44" s="122"/>
      <c r="C44" s="115"/>
      <c r="D44" s="115"/>
      <c r="E44" s="118"/>
      <c r="F44" s="115"/>
      <c r="G44" s="221"/>
      <c r="H44" s="221"/>
    </row>
    <row r="45" spans="1:8" ht="30" customHeight="1">
      <c r="A45" s="116" t="s">
        <v>63</v>
      </c>
      <c r="B45" s="123">
        <v>9000</v>
      </c>
      <c r="C45" s="118">
        <f>'Розшифровка 2 до формування'!K41</f>
        <v>5930.8</v>
      </c>
      <c r="D45" s="118">
        <f>'Розшифровка 2 до формування'!M41</f>
        <v>4679</v>
      </c>
      <c r="E45" s="118">
        <f>'Розшифровка 2 до формування'!L41</f>
        <v>5162.8</v>
      </c>
      <c r="F45" s="118">
        <f>D45</f>
        <v>4679</v>
      </c>
      <c r="G45" s="118">
        <f t="shared" ref="G45:G50" si="12">F45-E45</f>
        <v>-483.80000000000018</v>
      </c>
      <c r="H45" s="118">
        <f t="shared" ref="H45:H50" si="13">(F45/E45)*100</f>
        <v>90.629115983574806</v>
      </c>
    </row>
    <row r="46" spans="1:8" ht="30.75" customHeight="1">
      <c r="A46" s="116" t="s">
        <v>1</v>
      </c>
      <c r="B46" s="123">
        <v>9010</v>
      </c>
      <c r="C46" s="118">
        <f>'Розшифровка 2 до формування'!K42</f>
        <v>20088.599999999999</v>
      </c>
      <c r="D46" s="118">
        <f>'Розшифровка 2 до формування'!M42</f>
        <v>21745.4</v>
      </c>
      <c r="E46" s="118">
        <f>'Розшифровка 2 до формування'!L42</f>
        <v>26327.4</v>
      </c>
      <c r="F46" s="118">
        <f t="shared" ref="F46:F49" si="14">D46</f>
        <v>21745.4</v>
      </c>
      <c r="G46" s="118">
        <f t="shared" si="12"/>
        <v>-4582</v>
      </c>
      <c r="H46" s="118">
        <f t="shared" si="13"/>
        <v>82.596078610117218</v>
      </c>
    </row>
    <row r="47" spans="1:8" ht="37.5" customHeight="1">
      <c r="A47" s="116" t="s">
        <v>2</v>
      </c>
      <c r="B47" s="123">
        <v>9020</v>
      </c>
      <c r="C47" s="118">
        <f>'Розшифровка 2 до формування'!K43</f>
        <v>4731.2</v>
      </c>
      <c r="D47" s="118">
        <f>'Розшифровка 2 до формування'!M43</f>
        <v>4498.9999999999991</v>
      </c>
      <c r="E47" s="118">
        <f>'Розшифровка 2 до формування'!L43</f>
        <v>5738.9</v>
      </c>
      <c r="F47" s="118">
        <f t="shared" si="14"/>
        <v>4498.9999999999991</v>
      </c>
      <c r="G47" s="118">
        <f t="shared" si="12"/>
        <v>-1239.9000000000005</v>
      </c>
      <c r="H47" s="118">
        <f t="shared" si="13"/>
        <v>78.394814337242309</v>
      </c>
    </row>
    <row r="48" spans="1:8" ht="27.75" customHeight="1">
      <c r="A48" s="116" t="s">
        <v>3</v>
      </c>
      <c r="B48" s="123">
        <v>9030</v>
      </c>
      <c r="C48" s="118">
        <f>'Розшифровка 2 до формування'!K44</f>
        <v>1393.4</v>
      </c>
      <c r="D48" s="118">
        <f>'Розшифровка 2 до формування'!M44</f>
        <v>112.6</v>
      </c>
      <c r="E48" s="118">
        <f>'Розшифровка 2 до формування'!L44</f>
        <v>990</v>
      </c>
      <c r="F48" s="118">
        <f t="shared" si="14"/>
        <v>112.6</v>
      </c>
      <c r="G48" s="118">
        <f t="shared" si="12"/>
        <v>-877.4</v>
      </c>
      <c r="H48" s="118">
        <f t="shared" si="13"/>
        <v>11.373737373737374</v>
      </c>
    </row>
    <row r="49" spans="1:8" ht="27.75" customHeight="1">
      <c r="A49" s="116" t="s">
        <v>5</v>
      </c>
      <c r="B49" s="123">
        <v>9040</v>
      </c>
      <c r="C49" s="118">
        <f>'Розшифровка 2 до формування'!K45</f>
        <v>3695.3999999999992</v>
      </c>
      <c r="D49" s="118">
        <f>'Розшифровка 2 до формування'!M45</f>
        <v>3756.3999999999996</v>
      </c>
      <c r="E49" s="118">
        <f>'Розшифровка 2 до формування'!L45</f>
        <v>4441.2</v>
      </c>
      <c r="F49" s="118">
        <f t="shared" si="14"/>
        <v>3756.3999999999996</v>
      </c>
      <c r="G49" s="118">
        <f t="shared" si="12"/>
        <v>-684.80000000000018</v>
      </c>
      <c r="H49" s="118">
        <f t="shared" si="13"/>
        <v>84.580743943078446</v>
      </c>
    </row>
    <row r="50" spans="1:8" ht="28.5" customHeight="1">
      <c r="A50" s="220" t="s">
        <v>8</v>
      </c>
      <c r="B50" s="122">
        <v>9050</v>
      </c>
      <c r="C50" s="115">
        <f>SUM(C45:C49)</f>
        <v>35839.4</v>
      </c>
      <c r="D50" s="115">
        <f t="shared" ref="D50" si="15">SUM(D45:D49)</f>
        <v>34792.400000000001</v>
      </c>
      <c r="E50" s="115">
        <f t="shared" ref="E50:F50" si="16">SUM(E45:E49)</f>
        <v>42660.299999999996</v>
      </c>
      <c r="F50" s="115">
        <f t="shared" si="16"/>
        <v>34792.400000000001</v>
      </c>
      <c r="G50" s="115">
        <f t="shared" si="12"/>
        <v>-7867.8999999999942</v>
      </c>
      <c r="H50" s="115">
        <f t="shared" si="13"/>
        <v>81.556857312302071</v>
      </c>
    </row>
    <row r="51" spans="1:8" ht="27.75" customHeight="1">
      <c r="A51" s="257" t="s">
        <v>111</v>
      </c>
      <c r="B51" s="257"/>
      <c r="C51" s="257"/>
      <c r="D51" s="257"/>
      <c r="E51" s="257"/>
      <c r="F51" s="257"/>
      <c r="G51" s="257"/>
      <c r="H51" s="257"/>
    </row>
    <row r="52" spans="1:8" ht="63.75" customHeight="1">
      <c r="A52" s="120" t="s">
        <v>243</v>
      </c>
      <c r="B52" s="114">
        <v>2110</v>
      </c>
      <c r="C52" s="115">
        <f>SUM(C53:C56)</f>
        <v>-301.3</v>
      </c>
      <c r="D52" s="115">
        <f t="shared" ref="D52:F52" si="17">SUM(D53:D56)</f>
        <v>-288</v>
      </c>
      <c r="E52" s="115">
        <f t="shared" si="17"/>
        <v>-394.9</v>
      </c>
      <c r="F52" s="115">
        <f t="shared" si="17"/>
        <v>-288</v>
      </c>
      <c r="G52" s="115">
        <f>F52-F52</f>
        <v>0</v>
      </c>
      <c r="H52" s="115">
        <f>(F52/E52)*100</f>
        <v>72.929855659660674</v>
      </c>
    </row>
    <row r="53" spans="1:8" ht="40.5" customHeight="1">
      <c r="A53" s="191" t="s">
        <v>60</v>
      </c>
      <c r="B53" s="111">
        <v>2111</v>
      </c>
      <c r="C53" s="189" t="s">
        <v>25</v>
      </c>
      <c r="D53" s="189" t="s">
        <v>25</v>
      </c>
      <c r="E53" s="189" t="s">
        <v>25</v>
      </c>
      <c r="F53" s="189" t="s">
        <v>25</v>
      </c>
      <c r="G53" s="192" t="e">
        <f t="shared" ref="G53:G68" si="18">F53-F53</f>
        <v>#VALUE!</v>
      </c>
      <c r="H53" s="192" t="e">
        <f t="shared" ref="H53:H68" si="19">(F53/E53)*100</f>
        <v>#VALUE!</v>
      </c>
    </row>
    <row r="54" spans="1:8" ht="45" customHeight="1">
      <c r="A54" s="193" t="s">
        <v>61</v>
      </c>
      <c r="B54" s="111">
        <v>2112</v>
      </c>
      <c r="C54" s="189" t="s">
        <v>25</v>
      </c>
      <c r="D54" s="189" t="s">
        <v>25</v>
      </c>
      <c r="E54" s="189" t="s">
        <v>25</v>
      </c>
      <c r="F54" s="189" t="s">
        <v>25</v>
      </c>
      <c r="G54" s="192" t="e">
        <f t="shared" si="18"/>
        <v>#VALUE!</v>
      </c>
      <c r="H54" s="192" t="e">
        <f t="shared" si="19"/>
        <v>#VALUE!</v>
      </c>
    </row>
    <row r="55" spans="1:8" ht="29.25" customHeight="1">
      <c r="A55" s="191" t="s">
        <v>68</v>
      </c>
      <c r="B55" s="111">
        <v>2113</v>
      </c>
      <c r="C55" s="189">
        <v>-301.3</v>
      </c>
      <c r="D55" s="189">
        <f>F55</f>
        <v>-288</v>
      </c>
      <c r="E55" s="189">
        <v>-394.9</v>
      </c>
      <c r="F55" s="189">
        <v>-288</v>
      </c>
      <c r="G55" s="189">
        <f t="shared" si="18"/>
        <v>0</v>
      </c>
      <c r="H55" s="189">
        <f t="shared" si="19"/>
        <v>72.929855659660674</v>
      </c>
    </row>
    <row r="56" spans="1:8" ht="33" customHeight="1">
      <c r="A56" s="191" t="s">
        <v>48</v>
      </c>
      <c r="B56" s="111">
        <v>2114</v>
      </c>
      <c r="C56" s="189" t="s">
        <v>25</v>
      </c>
      <c r="D56" s="189" t="str">
        <f t="shared" ref="D56:D67" si="20">F56</f>
        <v>(    )</v>
      </c>
      <c r="E56" s="189" t="s">
        <v>25</v>
      </c>
      <c r="F56" s="189" t="s">
        <v>25</v>
      </c>
      <c r="G56" s="192" t="e">
        <f t="shared" si="18"/>
        <v>#VALUE!</v>
      </c>
      <c r="H56" s="192" t="e">
        <f t="shared" si="19"/>
        <v>#VALUE!</v>
      </c>
    </row>
    <row r="57" spans="1:8" ht="42.75" customHeight="1">
      <c r="A57" s="194" t="s">
        <v>65</v>
      </c>
      <c r="B57" s="190">
        <v>2120</v>
      </c>
      <c r="C57" s="188">
        <f>SUM(C58:C63)</f>
        <v>-3615.9</v>
      </c>
      <c r="D57" s="189">
        <f t="shared" si="20"/>
        <v>-3456.1</v>
      </c>
      <c r="E57" s="188">
        <f>SUM(E58:E63)</f>
        <v>-4738.8999999999996</v>
      </c>
      <c r="F57" s="188">
        <f>SUM(F58:F63)</f>
        <v>-3456.1</v>
      </c>
      <c r="G57" s="188">
        <f t="shared" si="18"/>
        <v>0</v>
      </c>
      <c r="H57" s="188">
        <f t="shared" si="19"/>
        <v>72.930426892316788</v>
      </c>
    </row>
    <row r="58" spans="1:8" ht="27.75" customHeight="1">
      <c r="A58" s="193" t="s">
        <v>45</v>
      </c>
      <c r="B58" s="112"/>
      <c r="C58" s="189" t="s">
        <v>25</v>
      </c>
      <c r="D58" s="189" t="str">
        <f t="shared" si="20"/>
        <v>(    )</v>
      </c>
      <c r="E58" s="189" t="s">
        <v>25</v>
      </c>
      <c r="F58" s="189" t="s">
        <v>25</v>
      </c>
      <c r="G58" s="192" t="e">
        <f t="shared" si="18"/>
        <v>#VALUE!</v>
      </c>
      <c r="H58" s="192" t="e">
        <f t="shared" si="19"/>
        <v>#VALUE!</v>
      </c>
    </row>
    <row r="59" spans="1:8" ht="42.75" customHeight="1">
      <c r="A59" s="191" t="s">
        <v>13</v>
      </c>
      <c r="B59" s="112">
        <v>2122</v>
      </c>
      <c r="C59" s="189">
        <v>-3615.9</v>
      </c>
      <c r="D59" s="189">
        <f t="shared" si="20"/>
        <v>-3456.1</v>
      </c>
      <c r="E59" s="189">
        <v>-4738.8999999999996</v>
      </c>
      <c r="F59" s="189">
        <v>-3456.1</v>
      </c>
      <c r="G59" s="189">
        <f t="shared" si="18"/>
        <v>0</v>
      </c>
      <c r="H59" s="189">
        <f t="shared" si="19"/>
        <v>72.930426892316788</v>
      </c>
    </row>
    <row r="60" spans="1:8" ht="27.75" customHeight="1">
      <c r="A60" s="116" t="s">
        <v>51</v>
      </c>
      <c r="B60" s="123">
        <v>2123</v>
      </c>
      <c r="C60" s="189" t="s">
        <v>25</v>
      </c>
      <c r="D60" s="118" t="str">
        <f t="shared" si="20"/>
        <v>(    )</v>
      </c>
      <c r="E60" s="118" t="s">
        <v>25</v>
      </c>
      <c r="F60" s="118" t="s">
        <v>25</v>
      </c>
      <c r="G60" s="179" t="e">
        <f t="shared" si="18"/>
        <v>#VALUE!</v>
      </c>
      <c r="H60" s="179" t="e">
        <f t="shared" si="19"/>
        <v>#VALUE!</v>
      </c>
    </row>
    <row r="61" spans="1:8" ht="39" customHeight="1">
      <c r="A61" s="116" t="s">
        <v>52</v>
      </c>
      <c r="B61" s="123">
        <v>2124</v>
      </c>
      <c r="C61" s="189" t="s">
        <v>25</v>
      </c>
      <c r="D61" s="118" t="str">
        <f t="shared" si="20"/>
        <v>(    )</v>
      </c>
      <c r="E61" s="118" t="s">
        <v>25</v>
      </c>
      <c r="F61" s="118" t="s">
        <v>25</v>
      </c>
      <c r="G61" s="179" t="e">
        <f t="shared" si="18"/>
        <v>#VALUE!</v>
      </c>
      <c r="H61" s="179" t="e">
        <f t="shared" si="19"/>
        <v>#VALUE!</v>
      </c>
    </row>
    <row r="62" spans="1:8" ht="50.25" customHeight="1">
      <c r="A62" s="116" t="s">
        <v>130</v>
      </c>
      <c r="B62" s="123">
        <v>2125</v>
      </c>
      <c r="C62" s="189" t="s">
        <v>25</v>
      </c>
      <c r="D62" s="118" t="str">
        <f t="shared" si="20"/>
        <v>(    )</v>
      </c>
      <c r="E62" s="118" t="s">
        <v>25</v>
      </c>
      <c r="F62" s="118" t="s">
        <v>25</v>
      </c>
      <c r="G62" s="179" t="e">
        <f t="shared" si="18"/>
        <v>#VALUE!</v>
      </c>
      <c r="H62" s="179" t="e">
        <f t="shared" si="19"/>
        <v>#VALUE!</v>
      </c>
    </row>
    <row r="63" spans="1:8" ht="27.75" customHeight="1">
      <c r="A63" s="116" t="s">
        <v>48</v>
      </c>
      <c r="B63" s="123">
        <v>2126</v>
      </c>
      <c r="C63" s="189" t="s">
        <v>25</v>
      </c>
      <c r="D63" s="118" t="str">
        <f t="shared" si="20"/>
        <v>(    )</v>
      </c>
      <c r="E63" s="118" t="s">
        <v>25</v>
      </c>
      <c r="F63" s="118" t="s">
        <v>25</v>
      </c>
      <c r="G63" s="179" t="e">
        <f t="shared" si="18"/>
        <v>#VALUE!</v>
      </c>
      <c r="H63" s="179" t="e">
        <f t="shared" si="19"/>
        <v>#VALUE!</v>
      </c>
    </row>
    <row r="64" spans="1:8" ht="37.5" customHeight="1">
      <c r="A64" s="120" t="s">
        <v>66</v>
      </c>
      <c r="B64" s="122">
        <v>2130</v>
      </c>
      <c r="C64" s="188">
        <f>SUM(C65:C67)</f>
        <v>-4932.0999999999995</v>
      </c>
      <c r="D64" s="115">
        <f t="shared" si="20"/>
        <v>-4691.0999999999995</v>
      </c>
      <c r="E64" s="188">
        <f t="shared" ref="E64:F64" si="21">SUM(E65:E67)</f>
        <v>-6002.2</v>
      </c>
      <c r="F64" s="115">
        <f t="shared" si="21"/>
        <v>-4691.0999999999995</v>
      </c>
      <c r="G64" s="115">
        <f t="shared" si="18"/>
        <v>0</v>
      </c>
      <c r="H64" s="115">
        <f t="shared" si="19"/>
        <v>78.156342674352729</v>
      </c>
    </row>
    <row r="65" spans="1:8" ht="35.25" customHeight="1">
      <c r="A65" s="116" t="s">
        <v>49</v>
      </c>
      <c r="B65" s="123">
        <v>2131</v>
      </c>
      <c r="C65" s="189" t="s">
        <v>25</v>
      </c>
      <c r="D65" s="118" t="str">
        <f t="shared" si="20"/>
        <v>(    )</v>
      </c>
      <c r="E65" s="189" t="s">
        <v>25</v>
      </c>
      <c r="F65" s="118" t="s">
        <v>25</v>
      </c>
      <c r="G65" s="179" t="e">
        <f t="shared" si="18"/>
        <v>#VALUE!</v>
      </c>
      <c r="H65" s="179" t="e">
        <f t="shared" si="19"/>
        <v>#VALUE!</v>
      </c>
    </row>
    <row r="66" spans="1:8" ht="43.5" customHeight="1">
      <c r="A66" s="116" t="s">
        <v>50</v>
      </c>
      <c r="B66" s="123">
        <v>2132</v>
      </c>
      <c r="C66" s="189">
        <f>-C47</f>
        <v>-4731.2</v>
      </c>
      <c r="D66" s="189">
        <f t="shared" ref="D66:F66" si="22">-D47</f>
        <v>-4498.9999999999991</v>
      </c>
      <c r="E66" s="189">
        <f t="shared" si="22"/>
        <v>-5738.9</v>
      </c>
      <c r="F66" s="189">
        <f t="shared" si="22"/>
        <v>-4498.9999999999991</v>
      </c>
      <c r="G66" s="118">
        <f t="shared" si="18"/>
        <v>0</v>
      </c>
      <c r="H66" s="118">
        <f t="shared" si="19"/>
        <v>78.394814337242309</v>
      </c>
    </row>
    <row r="67" spans="1:8" ht="37.5" customHeight="1">
      <c r="A67" s="116" t="s">
        <v>244</v>
      </c>
      <c r="B67" s="123">
        <v>2133</v>
      </c>
      <c r="C67" s="118">
        <v>-200.9</v>
      </c>
      <c r="D67" s="118">
        <f t="shared" si="20"/>
        <v>-192.1</v>
      </c>
      <c r="E67" s="118">
        <v>-263.3</v>
      </c>
      <c r="F67" s="118">
        <v>-192.1</v>
      </c>
      <c r="G67" s="118">
        <f t="shared" si="18"/>
        <v>0</v>
      </c>
      <c r="H67" s="118">
        <f t="shared" si="19"/>
        <v>72.958602354728441</v>
      </c>
    </row>
    <row r="68" spans="1:8" ht="45" customHeight="1">
      <c r="A68" s="121" t="s">
        <v>62</v>
      </c>
      <c r="B68" s="122">
        <v>2200</v>
      </c>
      <c r="C68" s="115">
        <f>SUM(C52+C57+C64)</f>
        <v>-8849.2999999999993</v>
      </c>
      <c r="D68" s="115">
        <f>SUM(D52+D57+D64)</f>
        <v>-8435.1999999999989</v>
      </c>
      <c r="E68" s="115">
        <f>SUM(E52+E57+E64)</f>
        <v>-11136</v>
      </c>
      <c r="F68" s="115">
        <f>SUM(F52+F57+F64)</f>
        <v>-8435.1999999999989</v>
      </c>
      <c r="G68" s="115">
        <f t="shared" si="18"/>
        <v>0</v>
      </c>
      <c r="H68" s="115">
        <f t="shared" si="19"/>
        <v>75.747126436781599</v>
      </c>
    </row>
    <row r="69" spans="1:8" ht="39.75" customHeight="1">
      <c r="A69" s="258" t="s">
        <v>112</v>
      </c>
      <c r="B69" s="259"/>
      <c r="C69" s="259"/>
      <c r="D69" s="259"/>
      <c r="E69" s="259"/>
      <c r="F69" s="259"/>
      <c r="G69" s="259"/>
      <c r="H69" s="259"/>
    </row>
    <row r="70" spans="1:8" ht="39" customHeight="1">
      <c r="A70" s="126" t="s">
        <v>17</v>
      </c>
      <c r="B70" s="114">
        <v>4000</v>
      </c>
      <c r="C70" s="115">
        <f>SUM(C71:C77)</f>
        <v>0</v>
      </c>
      <c r="D70" s="115">
        <f>SUM(D71:D77)</f>
        <v>-4184.3999999999996</v>
      </c>
      <c r="E70" s="115">
        <f>SUM(E71:E77)</f>
        <v>-9908.1</v>
      </c>
      <c r="F70" s="115">
        <f>SUM(F71:F77)</f>
        <v>-4184.3999999999996</v>
      </c>
      <c r="G70" s="115">
        <f>F70-E70</f>
        <v>5723.7000000000007</v>
      </c>
      <c r="H70" s="115">
        <f>(F70/E70)*100</f>
        <v>42.23211311956883</v>
      </c>
    </row>
    <row r="71" spans="1:8" s="131" customFormat="1" ht="32.25" customHeight="1">
      <c r="A71" s="127" t="s">
        <v>70</v>
      </c>
      <c r="B71" s="117">
        <v>4010</v>
      </c>
      <c r="C71" s="118" t="s">
        <v>25</v>
      </c>
      <c r="D71" s="118" t="s">
        <v>25</v>
      </c>
      <c r="E71" s="118" t="s">
        <v>25</v>
      </c>
      <c r="F71" s="118" t="s">
        <v>25</v>
      </c>
      <c r="G71" s="179" t="e">
        <f t="shared" ref="G71:G77" si="23">F71-E71</f>
        <v>#VALUE!</v>
      </c>
      <c r="H71" s="179" t="e">
        <f t="shared" ref="H71:H77" si="24">(F71/E71)*100</f>
        <v>#VALUE!</v>
      </c>
    </row>
    <row r="72" spans="1:8" ht="51" customHeight="1">
      <c r="A72" s="128" t="s">
        <v>245</v>
      </c>
      <c r="B72" s="117">
        <v>4020</v>
      </c>
      <c r="C72" s="118" t="s">
        <v>25</v>
      </c>
      <c r="D72" s="118">
        <v>-1217.7</v>
      </c>
      <c r="E72" s="118" t="s">
        <v>25</v>
      </c>
      <c r="F72" s="118">
        <v>-1217.7</v>
      </c>
      <c r="G72" s="118" t="e">
        <f t="shared" si="23"/>
        <v>#VALUE!</v>
      </c>
      <c r="H72" s="118" t="e">
        <f t="shared" si="24"/>
        <v>#VALUE!</v>
      </c>
    </row>
    <row r="73" spans="1:8" ht="45" customHeight="1">
      <c r="A73" s="128" t="s">
        <v>79</v>
      </c>
      <c r="B73" s="117">
        <v>4030</v>
      </c>
      <c r="C73" s="118" t="s">
        <v>25</v>
      </c>
      <c r="D73" s="118" t="s">
        <v>25</v>
      </c>
      <c r="E73" s="118" t="s">
        <v>25</v>
      </c>
      <c r="F73" s="118" t="s">
        <v>25</v>
      </c>
      <c r="G73" s="179" t="e">
        <f t="shared" si="23"/>
        <v>#VALUE!</v>
      </c>
      <c r="H73" s="179" t="e">
        <f t="shared" si="24"/>
        <v>#VALUE!</v>
      </c>
    </row>
    <row r="74" spans="1:8" ht="47.25" customHeight="1">
      <c r="A74" s="128" t="s">
        <v>246</v>
      </c>
      <c r="B74" s="117">
        <v>4040</v>
      </c>
      <c r="C74" s="118" t="s">
        <v>25</v>
      </c>
      <c r="D74" s="118" t="s">
        <v>25</v>
      </c>
      <c r="E74" s="118" t="s">
        <v>25</v>
      </c>
      <c r="F74" s="118" t="s">
        <v>25</v>
      </c>
      <c r="G74" s="179" t="e">
        <f t="shared" si="23"/>
        <v>#VALUE!</v>
      </c>
      <c r="H74" s="179" t="e">
        <f t="shared" si="24"/>
        <v>#VALUE!</v>
      </c>
    </row>
    <row r="75" spans="1:8" ht="47.25" customHeight="1">
      <c r="A75" s="128" t="s">
        <v>71</v>
      </c>
      <c r="B75" s="117">
        <v>4050</v>
      </c>
      <c r="C75" s="118" t="s">
        <v>25</v>
      </c>
      <c r="D75" s="118" t="s">
        <v>25</v>
      </c>
      <c r="E75" s="118" t="s">
        <v>25</v>
      </c>
      <c r="F75" s="118" t="s">
        <v>25</v>
      </c>
      <c r="G75" s="179" t="e">
        <f t="shared" si="23"/>
        <v>#VALUE!</v>
      </c>
      <c r="H75" s="179" t="e">
        <f t="shared" si="24"/>
        <v>#VALUE!</v>
      </c>
    </row>
    <row r="76" spans="1:8" ht="33" customHeight="1">
      <c r="A76" s="128" t="s">
        <v>72</v>
      </c>
      <c r="B76" s="117">
        <v>4060</v>
      </c>
      <c r="C76" s="118" t="s">
        <v>25</v>
      </c>
      <c r="D76" s="118">
        <v>-2966.7</v>
      </c>
      <c r="E76" s="118">
        <v>-9908.1</v>
      </c>
      <c r="F76" s="118">
        <v>-2966.7</v>
      </c>
      <c r="G76" s="118">
        <f t="shared" si="23"/>
        <v>6941.4000000000005</v>
      </c>
      <c r="H76" s="118"/>
    </row>
    <row r="77" spans="1:8" ht="35.25" customHeight="1" thickBot="1">
      <c r="A77" s="129" t="s">
        <v>57</v>
      </c>
      <c r="B77" s="130">
        <v>4070</v>
      </c>
      <c r="C77" s="118" t="s">
        <v>25</v>
      </c>
      <c r="D77" s="118" t="s">
        <v>25</v>
      </c>
      <c r="E77" s="118" t="s">
        <v>25</v>
      </c>
      <c r="F77" s="118" t="s">
        <v>25</v>
      </c>
      <c r="G77" s="179" t="e">
        <f t="shared" si="23"/>
        <v>#VALUE!</v>
      </c>
      <c r="H77" s="179" t="e">
        <f t="shared" si="24"/>
        <v>#VALUE!</v>
      </c>
    </row>
    <row r="78" spans="1:8" ht="30.75" customHeight="1">
      <c r="A78" s="257" t="s">
        <v>113</v>
      </c>
      <c r="B78" s="257"/>
      <c r="C78" s="257"/>
      <c r="D78" s="257"/>
      <c r="E78" s="257"/>
      <c r="F78" s="257"/>
      <c r="G78" s="257"/>
      <c r="H78" s="257"/>
    </row>
    <row r="79" spans="1:8" ht="47.25" customHeight="1">
      <c r="A79" s="113" t="s">
        <v>46</v>
      </c>
      <c r="B79" s="114" t="s">
        <v>29</v>
      </c>
      <c r="C79" s="115">
        <f>SUM(C80:C82)</f>
        <v>0</v>
      </c>
      <c r="D79" s="115">
        <f t="shared" ref="D79:F79" si="25">SUM(D80:D82)</f>
        <v>0</v>
      </c>
      <c r="E79" s="115">
        <f t="shared" si="25"/>
        <v>0</v>
      </c>
      <c r="F79" s="115">
        <f t="shared" si="25"/>
        <v>0</v>
      </c>
      <c r="G79" s="115">
        <f>F79-E79</f>
        <v>0</v>
      </c>
      <c r="H79" s="115"/>
    </row>
    <row r="80" spans="1:8" ht="33" customHeight="1">
      <c r="A80" s="119" t="s">
        <v>80</v>
      </c>
      <c r="B80" s="117" t="s">
        <v>30</v>
      </c>
      <c r="C80" s="118"/>
      <c r="D80" s="118"/>
      <c r="E80" s="118"/>
      <c r="F80" s="118"/>
      <c r="G80" s="118">
        <f t="shared" ref="G80:G86" si="26">F80-E80</f>
        <v>0</v>
      </c>
      <c r="H80" s="118"/>
    </row>
    <row r="81" spans="1:14" s="107" customFormat="1" ht="28.5" customHeight="1">
      <c r="A81" s="119" t="s">
        <v>81</v>
      </c>
      <c r="B81" s="117" t="s">
        <v>31</v>
      </c>
      <c r="C81" s="118"/>
      <c r="D81" s="118"/>
      <c r="E81" s="118"/>
      <c r="F81" s="118"/>
      <c r="G81" s="118">
        <f t="shared" si="26"/>
        <v>0</v>
      </c>
      <c r="H81" s="118"/>
    </row>
    <row r="82" spans="1:14" ht="28.5" customHeight="1">
      <c r="A82" s="119" t="s">
        <v>82</v>
      </c>
      <c r="B82" s="117" t="s">
        <v>32</v>
      </c>
      <c r="C82" s="118"/>
      <c r="D82" s="118"/>
      <c r="E82" s="118"/>
      <c r="F82" s="118"/>
      <c r="G82" s="118">
        <f t="shared" si="26"/>
        <v>0</v>
      </c>
      <c r="H82" s="118"/>
    </row>
    <row r="83" spans="1:14" ht="40.5" customHeight="1">
      <c r="A83" s="113" t="s">
        <v>47</v>
      </c>
      <c r="B83" s="114" t="s">
        <v>33</v>
      </c>
      <c r="C83" s="115">
        <f>SUM(C84:C86)</f>
        <v>0</v>
      </c>
      <c r="D83" s="115">
        <f t="shared" ref="D83:F83" si="27">SUM(D84:D86)</f>
        <v>0</v>
      </c>
      <c r="E83" s="115">
        <f t="shared" si="27"/>
        <v>0</v>
      </c>
      <c r="F83" s="115">
        <f t="shared" si="27"/>
        <v>0</v>
      </c>
      <c r="G83" s="115">
        <f t="shared" si="26"/>
        <v>0</v>
      </c>
      <c r="H83" s="115"/>
    </row>
    <row r="84" spans="1:14" ht="30.75" customHeight="1">
      <c r="A84" s="119" t="s">
        <v>80</v>
      </c>
      <c r="B84" s="117" t="s">
        <v>34</v>
      </c>
      <c r="C84" s="118"/>
      <c r="D84" s="118"/>
      <c r="E84" s="118"/>
      <c r="F84" s="118"/>
      <c r="G84" s="118">
        <f t="shared" si="26"/>
        <v>0</v>
      </c>
      <c r="H84" s="118"/>
    </row>
    <row r="85" spans="1:14" ht="39" customHeight="1">
      <c r="A85" s="119" t="s">
        <v>81</v>
      </c>
      <c r="B85" s="117" t="s">
        <v>35</v>
      </c>
      <c r="C85" s="118"/>
      <c r="D85" s="118"/>
      <c r="E85" s="118"/>
      <c r="F85" s="118"/>
      <c r="G85" s="118">
        <f t="shared" si="26"/>
        <v>0</v>
      </c>
      <c r="H85" s="118"/>
    </row>
    <row r="86" spans="1:14" ht="33" customHeight="1">
      <c r="A86" s="119" t="s">
        <v>82</v>
      </c>
      <c r="B86" s="117" t="s">
        <v>36</v>
      </c>
      <c r="C86" s="118"/>
      <c r="D86" s="118"/>
      <c r="E86" s="118"/>
      <c r="F86" s="118"/>
      <c r="G86" s="118">
        <f t="shared" si="26"/>
        <v>0</v>
      </c>
      <c r="H86" s="118"/>
    </row>
    <row r="87" spans="1:14" ht="40.5" customHeight="1">
      <c r="A87" s="257" t="s">
        <v>114</v>
      </c>
      <c r="B87" s="257"/>
      <c r="C87" s="257"/>
      <c r="D87" s="257"/>
      <c r="E87" s="257"/>
      <c r="F87" s="257"/>
      <c r="G87" s="257"/>
      <c r="H87" s="257"/>
    </row>
    <row r="88" spans="1:14" ht="82.5" customHeight="1">
      <c r="A88" s="121" t="s">
        <v>247</v>
      </c>
      <c r="B88" s="132" t="s">
        <v>37</v>
      </c>
      <c r="C88" s="133">
        <f>SUM(C89:C91)</f>
        <v>251</v>
      </c>
      <c r="D88" s="133">
        <f>SUM(D89:D91)</f>
        <v>215</v>
      </c>
      <c r="E88" s="133">
        <f>SUM(E89:E91)</f>
        <v>220</v>
      </c>
      <c r="F88" s="133">
        <f>SUM(F89:F91)</f>
        <v>215</v>
      </c>
      <c r="G88" s="124">
        <f>F88-E88</f>
        <v>-5</v>
      </c>
      <c r="H88" s="124">
        <f>(F88/E88)*100</f>
        <v>97.727272727272734</v>
      </c>
    </row>
    <row r="89" spans="1:14" ht="30.75" customHeight="1">
      <c r="A89" s="119" t="s">
        <v>20</v>
      </c>
      <c r="B89" s="117" t="s">
        <v>38</v>
      </c>
      <c r="C89" s="134">
        <v>1</v>
      </c>
      <c r="D89" s="135">
        <f>E89</f>
        <v>1</v>
      </c>
      <c r="E89" s="135">
        <v>1</v>
      </c>
      <c r="F89" s="135">
        <v>1</v>
      </c>
      <c r="G89" s="125">
        <f t="shared" ref="G89:G103" si="28">F89-E89</f>
        <v>0</v>
      </c>
      <c r="H89" s="125">
        <f t="shared" ref="H89:H103" si="29">(F89/E89)*100</f>
        <v>100</v>
      </c>
    </row>
    <row r="90" spans="1:14" ht="30.75" customHeight="1">
      <c r="A90" s="119" t="s">
        <v>23</v>
      </c>
      <c r="B90" s="117" t="s">
        <v>39</v>
      </c>
      <c r="C90" s="134">
        <v>41</v>
      </c>
      <c r="D90" s="135">
        <v>35</v>
      </c>
      <c r="E90" s="135">
        <v>33</v>
      </c>
      <c r="F90" s="135">
        <v>35</v>
      </c>
      <c r="G90" s="125">
        <f t="shared" si="28"/>
        <v>2</v>
      </c>
      <c r="H90" s="125">
        <f t="shared" si="29"/>
        <v>106.06060606060606</v>
      </c>
    </row>
    <row r="91" spans="1:14" ht="28.5" customHeight="1">
      <c r="A91" s="119" t="s">
        <v>21</v>
      </c>
      <c r="B91" s="117" t="s">
        <v>40</v>
      </c>
      <c r="C91" s="134">
        <v>209</v>
      </c>
      <c r="D91" s="135">
        <v>179</v>
      </c>
      <c r="E91" s="135">
        <v>186</v>
      </c>
      <c r="F91" s="135">
        <v>179</v>
      </c>
      <c r="G91" s="125">
        <f t="shared" si="28"/>
        <v>-7</v>
      </c>
      <c r="H91" s="125">
        <f t="shared" si="29"/>
        <v>96.236559139784944</v>
      </c>
    </row>
    <row r="92" spans="1:14" ht="24.95" customHeight="1">
      <c r="A92" s="113" t="s">
        <v>83</v>
      </c>
      <c r="B92" s="114" t="s">
        <v>41</v>
      </c>
      <c r="C92" s="115">
        <f>SUM(C93:C95)</f>
        <v>24341.899999999998</v>
      </c>
      <c r="D92" s="115">
        <f t="shared" ref="D92:F92" si="30">SUM(D93:D95)</f>
        <v>24341.899999999998</v>
      </c>
      <c r="E92" s="115">
        <f t="shared" si="30"/>
        <v>24320.400000000001</v>
      </c>
      <c r="F92" s="115">
        <f t="shared" si="30"/>
        <v>24341.899999999998</v>
      </c>
      <c r="G92" s="115">
        <f t="shared" si="28"/>
        <v>21.499999999996362</v>
      </c>
      <c r="H92" s="115">
        <f t="shared" si="29"/>
        <v>100.08840315126395</v>
      </c>
    </row>
    <row r="93" spans="1:14" s="107" customFormat="1" ht="33" customHeight="1">
      <c r="A93" s="119" t="s">
        <v>20</v>
      </c>
      <c r="B93" s="117">
        <v>8011</v>
      </c>
      <c r="C93" s="118">
        <v>213.5</v>
      </c>
      <c r="D93" s="118">
        <v>213.5</v>
      </c>
      <c r="E93" s="118">
        <f>163.5+50</f>
        <v>213.5</v>
      </c>
      <c r="F93" s="118">
        <v>213.5</v>
      </c>
      <c r="G93" s="118">
        <f t="shared" si="28"/>
        <v>0</v>
      </c>
      <c r="H93" s="118">
        <f t="shared" si="29"/>
        <v>100</v>
      </c>
    </row>
    <row r="94" spans="1:14" ht="30.75" customHeight="1">
      <c r="A94" s="119" t="s">
        <v>23</v>
      </c>
      <c r="B94" s="117">
        <v>8012</v>
      </c>
      <c r="C94" s="118">
        <v>3127.3</v>
      </c>
      <c r="D94" s="118">
        <v>3127.3</v>
      </c>
      <c r="E94" s="118">
        <f>2333.4+500-6.1+300</f>
        <v>3127.3</v>
      </c>
      <c r="F94" s="118">
        <v>3127.3</v>
      </c>
      <c r="G94" s="118">
        <f t="shared" si="28"/>
        <v>0</v>
      </c>
      <c r="H94" s="118">
        <f t="shared" si="29"/>
        <v>100</v>
      </c>
    </row>
    <row r="95" spans="1:14" ht="29.25" customHeight="1">
      <c r="A95" s="119" t="s">
        <v>21</v>
      </c>
      <c r="B95" s="117">
        <v>8013</v>
      </c>
      <c r="C95" s="118">
        <v>21001.1</v>
      </c>
      <c r="D95" s="118">
        <v>21001.1</v>
      </c>
      <c r="E95" s="118">
        <f>19280.4+1000+500+200-0.8</f>
        <v>20979.600000000002</v>
      </c>
      <c r="F95" s="118">
        <v>21001.1</v>
      </c>
      <c r="G95" s="118">
        <f t="shared" si="28"/>
        <v>21.499999999996362</v>
      </c>
      <c r="H95" s="118">
        <f t="shared" si="29"/>
        <v>100.10248050487138</v>
      </c>
    </row>
    <row r="96" spans="1:14" ht="33.75" customHeight="1">
      <c r="A96" s="113" t="s">
        <v>1</v>
      </c>
      <c r="B96" s="114">
        <v>8020</v>
      </c>
      <c r="C96" s="115">
        <f>SUM(C97:C99)</f>
        <v>24341.899999999998</v>
      </c>
      <c r="D96" s="115">
        <f t="shared" ref="D96:F96" si="31">SUM(D97:D99)</f>
        <v>24341.899999999998</v>
      </c>
      <c r="E96" s="115">
        <f t="shared" si="31"/>
        <v>24320.399999999998</v>
      </c>
      <c r="F96" s="115">
        <f t="shared" si="31"/>
        <v>24341.899999999998</v>
      </c>
      <c r="G96" s="115">
        <f t="shared" si="28"/>
        <v>21.5</v>
      </c>
      <c r="H96" s="115">
        <f t="shared" si="29"/>
        <v>100.08840315126395</v>
      </c>
      <c r="I96" s="216">
        <v>13118.6</v>
      </c>
      <c r="J96" s="106">
        <v>24341.9</v>
      </c>
      <c r="K96" s="216">
        <v>24320.400000000001</v>
      </c>
      <c r="L96" s="106">
        <v>24341.9</v>
      </c>
      <c r="N96" s="106" t="s">
        <v>322</v>
      </c>
    </row>
    <row r="97" spans="1:8" ht="24" customHeight="1">
      <c r="A97" s="119" t="s">
        <v>20</v>
      </c>
      <c r="B97" s="117">
        <v>8021</v>
      </c>
      <c r="C97" s="118">
        <v>213.5</v>
      </c>
      <c r="D97" s="118">
        <f>F97</f>
        <v>213.5</v>
      </c>
      <c r="E97" s="118">
        <v>213.5</v>
      </c>
      <c r="F97" s="118">
        <v>213.5</v>
      </c>
      <c r="G97" s="118">
        <f t="shared" si="28"/>
        <v>0</v>
      </c>
      <c r="H97" s="118">
        <f t="shared" si="29"/>
        <v>100</v>
      </c>
    </row>
    <row r="98" spans="1:8" ht="29.25" customHeight="1">
      <c r="A98" s="119" t="s">
        <v>23</v>
      </c>
      <c r="B98" s="117">
        <v>8022</v>
      </c>
      <c r="C98" s="118">
        <v>3127.3</v>
      </c>
      <c r="D98" s="118">
        <f t="shared" ref="D98:D99" si="32">F98</f>
        <v>3127.3</v>
      </c>
      <c r="E98" s="118">
        <v>3127.3</v>
      </c>
      <c r="F98" s="118">
        <v>3127.3</v>
      </c>
      <c r="G98" s="118">
        <f t="shared" si="28"/>
        <v>0</v>
      </c>
      <c r="H98" s="118">
        <f t="shared" si="29"/>
        <v>100</v>
      </c>
    </row>
    <row r="99" spans="1:8" ht="29.25" customHeight="1">
      <c r="A99" s="119" t="s">
        <v>21</v>
      </c>
      <c r="B99" s="117">
        <v>8023</v>
      </c>
      <c r="C99" s="118">
        <v>21001.1</v>
      </c>
      <c r="D99" s="118">
        <f t="shared" si="32"/>
        <v>21001.1</v>
      </c>
      <c r="E99" s="118">
        <v>20979.599999999999</v>
      </c>
      <c r="F99" s="118">
        <v>21001.1</v>
      </c>
      <c r="G99" s="118">
        <f t="shared" si="28"/>
        <v>21.5</v>
      </c>
      <c r="H99" s="118">
        <f t="shared" si="29"/>
        <v>100.10248050487141</v>
      </c>
    </row>
    <row r="100" spans="1:8" ht="39.75" customHeight="1">
      <c r="A100" s="121" t="s">
        <v>56</v>
      </c>
      <c r="B100" s="132" t="s">
        <v>84</v>
      </c>
      <c r="C100" s="115">
        <f>(C96/C88)/12*100</f>
        <v>808.1640106241698</v>
      </c>
      <c r="D100" s="115">
        <f t="shared" ref="D100:F100" si="33">(D96/D88)/12*100</f>
        <v>943.4844961240309</v>
      </c>
      <c r="E100" s="115">
        <f>(E96/E88)/12*100</f>
        <v>921.22727272727263</v>
      </c>
      <c r="F100" s="115">
        <f t="shared" si="33"/>
        <v>943.4844961240309</v>
      </c>
      <c r="G100" s="115">
        <f t="shared" si="28"/>
        <v>22.257223396758263</v>
      </c>
      <c r="H100" s="115">
        <f t="shared" si="29"/>
        <v>102.41604043385149</v>
      </c>
    </row>
    <row r="101" spans="1:8" ht="29.25" customHeight="1">
      <c r="A101" s="119" t="s">
        <v>20</v>
      </c>
      <c r="B101" s="117">
        <v>8031</v>
      </c>
      <c r="C101" s="147">
        <f>(C97/C89)/6*1000</f>
        <v>35583.333333333336</v>
      </c>
      <c r="D101" s="118">
        <f t="shared" ref="D101:F103" si="34">(D97/D89)/3*1000</f>
        <v>71166.666666666672</v>
      </c>
      <c r="E101" s="118">
        <f t="shared" si="34"/>
        <v>71166.666666666672</v>
      </c>
      <c r="F101" s="118">
        <f t="shared" si="34"/>
        <v>71166.666666666672</v>
      </c>
      <c r="G101" s="118">
        <f t="shared" si="28"/>
        <v>0</v>
      </c>
      <c r="H101" s="118">
        <f t="shared" si="29"/>
        <v>100</v>
      </c>
    </row>
    <row r="102" spans="1:8" ht="25.5" customHeight="1">
      <c r="A102" s="119" t="s">
        <v>23</v>
      </c>
      <c r="B102" s="117">
        <v>8032</v>
      </c>
      <c r="C102" s="147">
        <f t="shared" ref="C102:C103" si="35">(C98/C90)/6*1000</f>
        <v>12712.60162601626</v>
      </c>
      <c r="D102" s="118">
        <f t="shared" si="34"/>
        <v>29783.809523809523</v>
      </c>
      <c r="E102" s="118">
        <f t="shared" si="34"/>
        <v>31588.888888888887</v>
      </c>
      <c r="F102" s="118">
        <f t="shared" si="34"/>
        <v>29783.809523809523</v>
      </c>
      <c r="G102" s="118">
        <f t="shared" si="28"/>
        <v>-1805.0793650793639</v>
      </c>
      <c r="H102" s="118">
        <f t="shared" si="29"/>
        <v>94.285714285714278</v>
      </c>
    </row>
    <row r="103" spans="1:8" ht="30" customHeight="1">
      <c r="A103" s="119" t="s">
        <v>21</v>
      </c>
      <c r="B103" s="117">
        <v>8033</v>
      </c>
      <c r="C103" s="147">
        <f t="shared" si="35"/>
        <v>16747.288676236043</v>
      </c>
      <c r="D103" s="189">
        <f t="shared" si="34"/>
        <v>39108.19366852886</v>
      </c>
      <c r="E103" s="118">
        <f t="shared" si="34"/>
        <v>37597.849462365586</v>
      </c>
      <c r="F103" s="189">
        <f t="shared" si="34"/>
        <v>39108.19366852886</v>
      </c>
      <c r="G103" s="118">
        <f t="shared" si="28"/>
        <v>1510.3442061632741</v>
      </c>
      <c r="H103" s="118">
        <f t="shared" si="29"/>
        <v>104.01710264752001</v>
      </c>
    </row>
    <row r="104" spans="1:8" s="107" customFormat="1" ht="34.5" customHeight="1">
      <c r="A104" s="136"/>
      <c r="C104" s="137"/>
      <c r="D104" s="138"/>
      <c r="E104" s="139"/>
      <c r="F104" s="139"/>
      <c r="G104" s="139"/>
      <c r="H104" s="139"/>
    </row>
    <row r="105" spans="1:8" s="107" customFormat="1" ht="35.25" customHeight="1">
      <c r="A105" s="136"/>
      <c r="C105" s="137"/>
      <c r="D105" s="138"/>
      <c r="E105" s="139"/>
      <c r="F105" s="139"/>
      <c r="G105" s="139"/>
      <c r="H105" s="139"/>
    </row>
    <row r="106" spans="1:8" s="107" customFormat="1" ht="46.5" customHeight="1">
      <c r="A106" s="154" t="s">
        <v>261</v>
      </c>
      <c r="B106" s="140"/>
      <c r="C106" s="264"/>
      <c r="D106" s="265"/>
      <c r="E106" s="141"/>
      <c r="F106" s="141"/>
      <c r="G106" s="266" t="s">
        <v>134</v>
      </c>
      <c r="H106" s="266"/>
    </row>
    <row r="107" spans="1:8" s="107" customFormat="1" ht="36.75" customHeight="1">
      <c r="A107" s="107" t="s">
        <v>9</v>
      </c>
      <c r="B107" s="106"/>
      <c r="C107" s="263" t="s">
        <v>10</v>
      </c>
      <c r="D107" s="263"/>
      <c r="E107" s="108"/>
      <c r="F107" s="108"/>
      <c r="G107" s="263" t="s">
        <v>15</v>
      </c>
      <c r="H107" s="263"/>
    </row>
    <row r="108" spans="1:8" s="107" customFormat="1" ht="36.75" customHeight="1">
      <c r="A108" s="142"/>
      <c r="E108" s="106"/>
      <c r="F108" s="106"/>
      <c r="G108" s="106"/>
      <c r="H108" s="106"/>
    </row>
    <row r="109" spans="1:8" s="107" customFormat="1" ht="34.5" customHeight="1">
      <c r="A109" s="142"/>
      <c r="E109" s="106"/>
      <c r="F109" s="106"/>
      <c r="G109" s="106"/>
      <c r="H109" s="106"/>
    </row>
    <row r="110" spans="1:8" s="107" customFormat="1" ht="34.5" customHeight="1">
      <c r="A110" s="142"/>
      <c r="E110" s="106"/>
      <c r="F110" s="106"/>
      <c r="G110" s="106"/>
      <c r="H110" s="106"/>
    </row>
    <row r="111" spans="1:8" s="107" customFormat="1" ht="86.25" customHeight="1">
      <c r="A111" s="142"/>
      <c r="E111" s="106"/>
      <c r="F111" s="106"/>
      <c r="G111" s="106"/>
      <c r="H111" s="106"/>
    </row>
    <row r="112" spans="1:8" s="107" customFormat="1" ht="27.75" customHeight="1">
      <c r="A112" s="142"/>
      <c r="E112" s="106"/>
      <c r="F112" s="106"/>
      <c r="G112" s="106"/>
      <c r="H112" s="106"/>
    </row>
    <row r="113" spans="1:8" s="107" customFormat="1" ht="27.75" customHeight="1">
      <c r="A113" s="142"/>
      <c r="E113" s="106"/>
      <c r="F113" s="106"/>
      <c r="G113" s="106"/>
      <c r="H113" s="106"/>
    </row>
    <row r="114" spans="1:8" s="107" customFormat="1" ht="27.75" customHeight="1">
      <c r="A114" s="142"/>
      <c r="E114" s="106"/>
      <c r="F114" s="106"/>
      <c r="G114" s="106"/>
      <c r="H114" s="106"/>
    </row>
    <row r="115" spans="1:8" s="107" customFormat="1" ht="27.75" customHeight="1">
      <c r="A115" s="142"/>
      <c r="E115" s="106"/>
      <c r="F115" s="106"/>
      <c r="G115" s="106"/>
      <c r="H115" s="106"/>
    </row>
    <row r="116" spans="1:8" s="107" customFormat="1" ht="27.75" customHeight="1">
      <c r="A116" s="142"/>
      <c r="E116" s="106"/>
      <c r="F116" s="106"/>
      <c r="G116" s="106"/>
      <c r="H116" s="106"/>
    </row>
    <row r="117" spans="1:8" s="107" customFormat="1" ht="27.75" customHeight="1">
      <c r="A117" s="142"/>
      <c r="E117" s="106"/>
      <c r="F117" s="106"/>
      <c r="G117" s="106"/>
      <c r="H117" s="106"/>
    </row>
    <row r="118" spans="1:8" s="107" customFormat="1" ht="27.75" customHeight="1">
      <c r="A118" s="142"/>
      <c r="E118" s="106"/>
      <c r="F118" s="106"/>
      <c r="G118" s="106"/>
      <c r="H118" s="106"/>
    </row>
    <row r="119" spans="1:8" s="107" customFormat="1" ht="27.75" customHeight="1">
      <c r="A119" s="142"/>
      <c r="E119" s="106"/>
      <c r="F119" s="106"/>
      <c r="G119" s="106"/>
      <c r="H119" s="106"/>
    </row>
    <row r="120" spans="1:8" s="107" customFormat="1" ht="27.75" customHeight="1">
      <c r="A120" s="142"/>
      <c r="E120" s="106"/>
      <c r="F120" s="106"/>
      <c r="G120" s="106"/>
      <c r="H120" s="106"/>
    </row>
    <row r="121" spans="1:8" s="107" customFormat="1" ht="27.75" customHeight="1">
      <c r="A121" s="142"/>
      <c r="E121" s="106"/>
      <c r="F121" s="106"/>
      <c r="G121" s="106"/>
      <c r="H121" s="106"/>
    </row>
    <row r="122" spans="1:8" s="107" customFormat="1" ht="27.75" customHeight="1">
      <c r="A122" s="142"/>
      <c r="E122" s="106"/>
      <c r="F122" s="106"/>
      <c r="G122" s="106"/>
      <c r="H122" s="106"/>
    </row>
    <row r="123" spans="1:8" s="107" customFormat="1" ht="59.25" customHeight="1">
      <c r="A123" s="142"/>
      <c r="E123" s="106"/>
      <c r="F123" s="106"/>
      <c r="G123" s="106"/>
      <c r="H123" s="106"/>
    </row>
    <row r="124" spans="1:8" s="107" customFormat="1" ht="27.75" customHeight="1">
      <c r="A124" s="142"/>
      <c r="E124" s="106"/>
      <c r="F124" s="106"/>
      <c r="G124" s="106"/>
      <c r="H124" s="106"/>
    </row>
    <row r="125" spans="1:8" s="107" customFormat="1" ht="27.75" customHeight="1">
      <c r="A125" s="142"/>
      <c r="E125" s="106"/>
      <c r="F125" s="106"/>
      <c r="G125" s="106"/>
      <c r="H125" s="106"/>
    </row>
    <row r="126" spans="1:8" s="107" customFormat="1" ht="27.75" customHeight="1">
      <c r="A126" s="142"/>
      <c r="E126" s="106"/>
      <c r="F126" s="106"/>
      <c r="G126" s="106"/>
      <c r="H126" s="106"/>
    </row>
    <row r="127" spans="1:8" s="107" customFormat="1" ht="30.75" customHeight="1">
      <c r="A127" s="142"/>
      <c r="E127" s="106"/>
      <c r="F127" s="106"/>
      <c r="G127" s="106"/>
      <c r="H127" s="106"/>
    </row>
    <row r="128" spans="1:8" s="107" customFormat="1" ht="30.75" customHeight="1">
      <c r="A128" s="142"/>
      <c r="E128" s="106"/>
      <c r="F128" s="106"/>
      <c r="G128" s="106"/>
      <c r="H128" s="106"/>
    </row>
    <row r="129" spans="1:8" s="107" customFormat="1" ht="30.75" customHeight="1">
      <c r="A129" s="142"/>
      <c r="E129" s="106"/>
      <c r="F129" s="106"/>
      <c r="G129" s="106"/>
      <c r="H129" s="106"/>
    </row>
    <row r="130" spans="1:8" s="107" customFormat="1" ht="30.75" customHeight="1">
      <c r="A130" s="142"/>
      <c r="E130" s="106"/>
      <c r="F130" s="106"/>
      <c r="G130" s="106"/>
      <c r="H130" s="106"/>
    </row>
    <row r="131" spans="1:8" s="107" customFormat="1" ht="30.75" customHeight="1">
      <c r="A131" s="142"/>
      <c r="E131" s="106"/>
      <c r="F131" s="106"/>
      <c r="G131" s="106"/>
      <c r="H131" s="106"/>
    </row>
    <row r="132" spans="1:8" s="107" customFormat="1" ht="30.75" customHeight="1">
      <c r="A132" s="142"/>
      <c r="E132" s="106"/>
      <c r="F132" s="106"/>
      <c r="G132" s="106"/>
      <c r="H132" s="106"/>
    </row>
    <row r="133" spans="1:8" s="107" customFormat="1" ht="30.75" customHeight="1">
      <c r="A133" s="142"/>
      <c r="E133" s="106"/>
      <c r="F133" s="106"/>
      <c r="G133" s="106"/>
      <c r="H133" s="106"/>
    </row>
    <row r="134" spans="1:8" s="107" customFormat="1">
      <c r="A134" s="142"/>
      <c r="E134" s="106"/>
      <c r="F134" s="106"/>
      <c r="G134" s="106"/>
      <c r="H134" s="106"/>
    </row>
    <row r="135" spans="1:8" s="107" customFormat="1">
      <c r="A135" s="142"/>
      <c r="E135" s="106"/>
      <c r="F135" s="106"/>
      <c r="G135" s="106"/>
      <c r="H135" s="106"/>
    </row>
    <row r="136" spans="1:8" s="107" customFormat="1" ht="28.5" customHeight="1">
      <c r="A136" s="142"/>
      <c r="E136" s="106"/>
      <c r="F136" s="106"/>
      <c r="G136" s="106"/>
      <c r="H136" s="106"/>
    </row>
    <row r="137" spans="1:8" s="107" customFormat="1">
      <c r="A137" s="142"/>
      <c r="E137" s="106"/>
      <c r="F137" s="106"/>
      <c r="G137" s="106"/>
      <c r="H137" s="106"/>
    </row>
    <row r="138" spans="1:8" s="107" customFormat="1">
      <c r="A138" s="142"/>
      <c r="E138" s="106"/>
      <c r="F138" s="106"/>
      <c r="G138" s="106"/>
      <c r="H138" s="106"/>
    </row>
    <row r="139" spans="1:8" s="107" customFormat="1">
      <c r="A139" s="142"/>
      <c r="E139" s="106"/>
      <c r="F139" s="106"/>
      <c r="G139" s="106"/>
      <c r="H139" s="106"/>
    </row>
    <row r="140" spans="1:8" s="107" customFormat="1">
      <c r="A140" s="142"/>
      <c r="E140" s="106"/>
      <c r="F140" s="106"/>
      <c r="G140" s="106"/>
      <c r="H140" s="106"/>
    </row>
    <row r="141" spans="1:8" s="107" customFormat="1">
      <c r="A141" s="142"/>
      <c r="E141" s="106"/>
      <c r="F141" s="106"/>
      <c r="G141" s="106"/>
      <c r="H141" s="106"/>
    </row>
    <row r="142" spans="1:8" s="107" customFormat="1">
      <c r="A142" s="142"/>
      <c r="E142" s="106"/>
      <c r="F142" s="106"/>
      <c r="G142" s="106"/>
      <c r="H142" s="106"/>
    </row>
    <row r="143" spans="1:8" s="107" customFormat="1">
      <c r="A143" s="142"/>
      <c r="E143" s="106"/>
      <c r="F143" s="106"/>
      <c r="G143" s="106"/>
      <c r="H143" s="106"/>
    </row>
    <row r="144" spans="1:8" s="107" customFormat="1">
      <c r="A144" s="142"/>
      <c r="E144" s="106"/>
      <c r="F144" s="106"/>
      <c r="G144" s="106"/>
      <c r="H144" s="106"/>
    </row>
    <row r="145" spans="1:8" s="107" customFormat="1">
      <c r="A145" s="142"/>
      <c r="E145" s="106"/>
      <c r="F145" s="106"/>
      <c r="G145" s="106"/>
      <c r="H145" s="106"/>
    </row>
    <row r="146" spans="1:8" s="107" customFormat="1">
      <c r="A146" s="142"/>
      <c r="E146" s="106"/>
      <c r="F146" s="106"/>
      <c r="G146" s="106"/>
      <c r="H146" s="106"/>
    </row>
    <row r="147" spans="1:8" s="107" customFormat="1">
      <c r="A147" s="142"/>
      <c r="E147" s="106"/>
      <c r="F147" s="106"/>
      <c r="G147" s="106"/>
      <c r="H147" s="106"/>
    </row>
    <row r="148" spans="1:8" s="107" customFormat="1">
      <c r="A148" s="142"/>
      <c r="E148" s="106"/>
      <c r="F148" s="106"/>
      <c r="G148" s="106"/>
      <c r="H148" s="106"/>
    </row>
    <row r="149" spans="1:8" s="107" customFormat="1">
      <c r="A149" s="142"/>
      <c r="E149" s="106"/>
      <c r="F149" s="106"/>
      <c r="G149" s="106"/>
      <c r="H149" s="106"/>
    </row>
    <row r="150" spans="1:8" s="107" customFormat="1">
      <c r="A150" s="142"/>
      <c r="E150" s="106"/>
      <c r="F150" s="106"/>
      <c r="G150" s="106"/>
      <c r="H150" s="106"/>
    </row>
    <row r="151" spans="1:8" s="107" customFormat="1">
      <c r="A151" s="142"/>
      <c r="E151" s="106"/>
      <c r="F151" s="106"/>
      <c r="G151" s="106"/>
      <c r="H151" s="106"/>
    </row>
    <row r="152" spans="1:8" s="107" customFormat="1">
      <c r="A152" s="142"/>
      <c r="E152" s="106"/>
      <c r="F152" s="106"/>
      <c r="G152" s="106"/>
      <c r="H152" s="106"/>
    </row>
    <row r="153" spans="1:8" s="107" customFormat="1">
      <c r="A153" s="142"/>
      <c r="E153" s="106"/>
      <c r="F153" s="106"/>
      <c r="G153" s="106"/>
      <c r="H153" s="106"/>
    </row>
    <row r="154" spans="1:8" s="107" customFormat="1">
      <c r="A154" s="142"/>
      <c r="E154" s="106"/>
      <c r="F154" s="106"/>
      <c r="G154" s="106"/>
      <c r="H154" s="106"/>
    </row>
    <row r="155" spans="1:8" s="107" customFormat="1">
      <c r="A155" s="142"/>
      <c r="E155" s="106"/>
      <c r="F155" s="106"/>
      <c r="G155" s="106"/>
      <c r="H155" s="106"/>
    </row>
    <row r="156" spans="1:8" s="107" customFormat="1">
      <c r="A156" s="142"/>
      <c r="E156" s="106"/>
      <c r="F156" s="106"/>
      <c r="G156" s="106"/>
      <c r="H156" s="106"/>
    </row>
    <row r="157" spans="1:8" s="107" customFormat="1">
      <c r="A157" s="142"/>
      <c r="E157" s="106"/>
      <c r="F157" s="106"/>
      <c r="G157" s="106"/>
      <c r="H157" s="106"/>
    </row>
    <row r="158" spans="1:8" s="107" customFormat="1">
      <c r="A158" s="142"/>
      <c r="E158" s="106"/>
      <c r="F158" s="106"/>
      <c r="G158" s="106"/>
      <c r="H158" s="106"/>
    </row>
    <row r="159" spans="1:8" s="107" customFormat="1">
      <c r="A159" s="142"/>
      <c r="E159" s="106"/>
      <c r="F159" s="106"/>
      <c r="G159" s="106"/>
      <c r="H159" s="106"/>
    </row>
    <row r="160" spans="1:8" s="107" customFormat="1">
      <c r="A160" s="142"/>
      <c r="E160" s="106"/>
      <c r="F160" s="106"/>
      <c r="G160" s="106"/>
      <c r="H160" s="106"/>
    </row>
    <row r="161" spans="1:8" s="107" customFormat="1">
      <c r="A161" s="142"/>
      <c r="E161" s="106"/>
      <c r="F161" s="106"/>
      <c r="G161" s="106"/>
      <c r="H161" s="106"/>
    </row>
    <row r="162" spans="1:8" s="107" customFormat="1">
      <c r="A162" s="142"/>
      <c r="E162" s="106"/>
      <c r="F162" s="106"/>
      <c r="G162" s="106"/>
      <c r="H162" s="106"/>
    </row>
    <row r="163" spans="1:8" s="107" customFormat="1">
      <c r="A163" s="142"/>
      <c r="E163" s="106"/>
      <c r="F163" s="106"/>
      <c r="G163" s="106"/>
      <c r="H163" s="106"/>
    </row>
    <row r="164" spans="1:8" s="107" customFormat="1">
      <c r="A164" s="142"/>
      <c r="E164" s="106"/>
      <c r="F164" s="106"/>
      <c r="G164" s="106"/>
      <c r="H164" s="106"/>
    </row>
    <row r="165" spans="1:8" s="107" customFormat="1">
      <c r="A165" s="142"/>
      <c r="E165" s="106"/>
      <c r="F165" s="106"/>
      <c r="G165" s="106"/>
      <c r="H165" s="106"/>
    </row>
    <row r="166" spans="1:8" s="107" customFormat="1">
      <c r="A166" s="142"/>
      <c r="E166" s="106"/>
      <c r="F166" s="106"/>
      <c r="G166" s="106"/>
      <c r="H166" s="106"/>
    </row>
    <row r="167" spans="1:8" s="107" customFormat="1">
      <c r="A167" s="142"/>
      <c r="E167" s="106"/>
      <c r="F167" s="106"/>
      <c r="G167" s="106"/>
      <c r="H167" s="106"/>
    </row>
    <row r="168" spans="1:8" s="107" customFormat="1">
      <c r="A168" s="142"/>
      <c r="E168" s="106"/>
      <c r="F168" s="106"/>
      <c r="G168" s="106"/>
      <c r="H168" s="106"/>
    </row>
    <row r="169" spans="1:8" s="107" customFormat="1">
      <c r="A169" s="142"/>
      <c r="E169" s="106"/>
      <c r="F169" s="106"/>
      <c r="G169" s="106"/>
      <c r="H169" s="106"/>
    </row>
    <row r="170" spans="1:8" s="107" customFormat="1">
      <c r="A170" s="142"/>
      <c r="E170" s="106"/>
      <c r="F170" s="106"/>
      <c r="G170" s="106"/>
      <c r="H170" s="106"/>
    </row>
    <row r="171" spans="1:8" s="107" customFormat="1">
      <c r="A171" s="142"/>
      <c r="E171" s="106"/>
      <c r="F171" s="106"/>
      <c r="G171" s="106"/>
      <c r="H171" s="106"/>
    </row>
    <row r="172" spans="1:8" s="107" customFormat="1">
      <c r="A172" s="142"/>
      <c r="E172" s="106"/>
      <c r="F172" s="106"/>
      <c r="G172" s="106"/>
      <c r="H172" s="106"/>
    </row>
    <row r="173" spans="1:8" s="107" customFormat="1">
      <c r="A173" s="142"/>
      <c r="E173" s="106"/>
      <c r="F173" s="106"/>
      <c r="G173" s="106"/>
      <c r="H173" s="106"/>
    </row>
    <row r="174" spans="1:8" s="107" customFormat="1">
      <c r="A174" s="142"/>
      <c r="E174" s="106"/>
      <c r="F174" s="106"/>
      <c r="G174" s="106"/>
      <c r="H174" s="106"/>
    </row>
    <row r="175" spans="1:8" s="107" customFormat="1">
      <c r="A175" s="142"/>
      <c r="E175" s="106"/>
      <c r="F175" s="106"/>
      <c r="G175" s="106"/>
      <c r="H175" s="106"/>
    </row>
    <row r="176" spans="1:8" s="107" customFormat="1">
      <c r="A176" s="142"/>
      <c r="E176" s="106"/>
      <c r="F176" s="106"/>
      <c r="G176" s="106"/>
      <c r="H176" s="106"/>
    </row>
    <row r="177" spans="1:8" s="107" customFormat="1">
      <c r="A177" s="142"/>
      <c r="E177" s="106"/>
      <c r="F177" s="106"/>
      <c r="G177" s="106"/>
      <c r="H177" s="106"/>
    </row>
    <row r="178" spans="1:8" s="107" customFormat="1">
      <c r="A178" s="142"/>
      <c r="E178" s="106"/>
      <c r="F178" s="106"/>
      <c r="G178" s="106"/>
      <c r="H178" s="106"/>
    </row>
    <row r="179" spans="1:8" s="107" customFormat="1">
      <c r="A179" s="142"/>
      <c r="E179" s="106"/>
      <c r="F179" s="106"/>
      <c r="G179" s="106"/>
      <c r="H179" s="106"/>
    </row>
    <row r="180" spans="1:8" s="107" customFormat="1">
      <c r="A180" s="142"/>
      <c r="E180" s="106"/>
      <c r="F180" s="106"/>
      <c r="G180" s="106"/>
      <c r="H180" s="106"/>
    </row>
    <row r="181" spans="1:8" s="107" customFormat="1">
      <c r="A181" s="142"/>
      <c r="E181" s="106"/>
      <c r="F181" s="106"/>
      <c r="G181" s="106"/>
      <c r="H181" s="106"/>
    </row>
    <row r="182" spans="1:8" s="107" customFormat="1">
      <c r="A182" s="142"/>
      <c r="E182" s="106"/>
      <c r="F182" s="106"/>
      <c r="G182" s="106"/>
      <c r="H182" s="106"/>
    </row>
    <row r="183" spans="1:8" s="107" customFormat="1">
      <c r="A183" s="142"/>
      <c r="E183" s="106"/>
      <c r="F183" s="106"/>
      <c r="G183" s="106"/>
      <c r="H183" s="106"/>
    </row>
    <row r="184" spans="1:8" s="107" customFormat="1">
      <c r="A184" s="142"/>
      <c r="E184" s="106"/>
      <c r="F184" s="106"/>
      <c r="G184" s="106"/>
      <c r="H184" s="106"/>
    </row>
    <row r="185" spans="1:8" s="107" customFormat="1">
      <c r="A185" s="142"/>
      <c r="E185" s="106"/>
      <c r="F185" s="106"/>
      <c r="G185" s="106"/>
      <c r="H185" s="106"/>
    </row>
    <row r="186" spans="1:8" s="107" customFormat="1">
      <c r="A186" s="142"/>
      <c r="E186" s="106"/>
      <c r="F186" s="106"/>
      <c r="G186" s="106"/>
      <c r="H186" s="106"/>
    </row>
    <row r="187" spans="1:8" s="107" customFormat="1">
      <c r="A187" s="142"/>
      <c r="E187" s="106"/>
      <c r="F187" s="106"/>
      <c r="G187" s="106"/>
      <c r="H187" s="106"/>
    </row>
    <row r="188" spans="1:8" s="107" customFormat="1">
      <c r="A188" s="142"/>
      <c r="E188" s="106"/>
      <c r="F188" s="106"/>
      <c r="G188" s="106"/>
      <c r="H188" s="106"/>
    </row>
    <row r="189" spans="1:8" s="107" customFormat="1">
      <c r="A189" s="142"/>
      <c r="E189" s="106"/>
      <c r="F189" s="106"/>
      <c r="G189" s="106"/>
      <c r="H189" s="106"/>
    </row>
    <row r="190" spans="1:8" s="107" customFormat="1">
      <c r="A190" s="142"/>
      <c r="E190" s="106"/>
      <c r="F190" s="106"/>
      <c r="G190" s="106"/>
      <c r="H190" s="106"/>
    </row>
    <row r="191" spans="1:8" s="107" customFormat="1">
      <c r="A191" s="142"/>
      <c r="E191" s="106"/>
      <c r="F191" s="106"/>
      <c r="G191" s="106"/>
      <c r="H191" s="106"/>
    </row>
    <row r="192" spans="1:8" s="107" customFormat="1">
      <c r="A192" s="142"/>
      <c r="E192" s="106"/>
      <c r="F192" s="106"/>
      <c r="G192" s="106"/>
      <c r="H192" s="106"/>
    </row>
    <row r="193" spans="1:8" s="107" customFormat="1">
      <c r="A193" s="142"/>
      <c r="E193" s="106"/>
      <c r="F193" s="106"/>
      <c r="G193" s="106"/>
      <c r="H193" s="106"/>
    </row>
    <row r="194" spans="1:8" s="107" customFormat="1">
      <c r="A194" s="142"/>
      <c r="E194" s="106"/>
      <c r="F194" s="106"/>
      <c r="G194" s="106"/>
      <c r="H194" s="106"/>
    </row>
    <row r="195" spans="1:8" s="107" customFormat="1">
      <c r="A195" s="142"/>
      <c r="E195" s="106"/>
      <c r="F195" s="106"/>
      <c r="G195" s="106"/>
      <c r="H195" s="106"/>
    </row>
    <row r="196" spans="1:8" s="107" customFormat="1">
      <c r="A196" s="142"/>
      <c r="E196" s="106"/>
      <c r="F196" s="106"/>
      <c r="G196" s="106"/>
      <c r="H196" s="106"/>
    </row>
    <row r="197" spans="1:8" s="107" customFormat="1">
      <c r="A197" s="142"/>
      <c r="E197" s="106"/>
      <c r="F197" s="106"/>
      <c r="G197" s="106"/>
      <c r="H197" s="106"/>
    </row>
    <row r="198" spans="1:8" s="107" customFormat="1">
      <c r="A198" s="142"/>
      <c r="E198" s="106"/>
      <c r="F198" s="106"/>
      <c r="G198" s="106"/>
      <c r="H198" s="106"/>
    </row>
    <row r="199" spans="1:8" s="107" customFormat="1">
      <c r="A199" s="142"/>
      <c r="E199" s="106"/>
      <c r="F199" s="106"/>
      <c r="G199" s="106"/>
      <c r="H199" s="106"/>
    </row>
    <row r="200" spans="1:8" s="107" customFormat="1">
      <c r="A200" s="142"/>
      <c r="E200" s="106"/>
      <c r="F200" s="106"/>
      <c r="G200" s="106"/>
      <c r="H200" s="106"/>
    </row>
    <row r="201" spans="1:8" s="107" customFormat="1">
      <c r="A201" s="142"/>
      <c r="E201" s="106"/>
      <c r="F201" s="106"/>
      <c r="G201" s="106"/>
      <c r="H201" s="106"/>
    </row>
    <row r="202" spans="1:8" s="107" customFormat="1">
      <c r="A202" s="142"/>
      <c r="E202" s="106"/>
      <c r="F202" s="106"/>
      <c r="G202" s="106"/>
      <c r="H202" s="106"/>
    </row>
    <row r="203" spans="1:8" s="107" customFormat="1">
      <c r="A203" s="142"/>
      <c r="E203" s="106"/>
      <c r="F203" s="106"/>
      <c r="G203" s="106"/>
      <c r="H203" s="106"/>
    </row>
    <row r="204" spans="1:8" s="107" customFormat="1">
      <c r="A204" s="142"/>
      <c r="E204" s="106"/>
      <c r="F204" s="106"/>
      <c r="G204" s="106"/>
      <c r="H204" s="106"/>
    </row>
    <row r="205" spans="1:8" s="107" customFormat="1">
      <c r="A205" s="142"/>
      <c r="E205" s="106"/>
      <c r="F205" s="106"/>
      <c r="G205" s="106"/>
      <c r="H205" s="106"/>
    </row>
    <row r="206" spans="1:8" s="107" customFormat="1">
      <c r="A206" s="142"/>
      <c r="E206" s="106"/>
      <c r="F206" s="106"/>
      <c r="G206" s="106"/>
      <c r="H206" s="106"/>
    </row>
    <row r="207" spans="1:8" s="107" customFormat="1">
      <c r="A207" s="142"/>
      <c r="E207" s="106"/>
      <c r="F207" s="106"/>
      <c r="G207" s="106"/>
      <c r="H207" s="106"/>
    </row>
    <row r="208" spans="1:8" s="107" customFormat="1">
      <c r="A208" s="142"/>
      <c r="E208" s="106"/>
      <c r="F208" s="106"/>
      <c r="G208" s="106"/>
      <c r="H208" s="106"/>
    </row>
    <row r="209" spans="1:8" s="107" customFormat="1">
      <c r="A209" s="142"/>
      <c r="E209" s="106"/>
      <c r="F209" s="106"/>
      <c r="G209" s="106"/>
      <c r="H209" s="106"/>
    </row>
    <row r="210" spans="1:8" s="107" customFormat="1">
      <c r="A210" s="142"/>
      <c r="E210" s="106"/>
      <c r="F210" s="106"/>
      <c r="G210" s="106"/>
      <c r="H210" s="106"/>
    </row>
    <row r="211" spans="1:8" s="107" customFormat="1">
      <c r="A211" s="142"/>
      <c r="E211" s="106"/>
      <c r="F211" s="106"/>
      <c r="G211" s="106"/>
      <c r="H211" s="106"/>
    </row>
    <row r="212" spans="1:8" s="107" customFormat="1">
      <c r="A212" s="142"/>
      <c r="E212" s="106"/>
      <c r="F212" s="106"/>
      <c r="G212" s="106"/>
      <c r="H212" s="106"/>
    </row>
    <row r="213" spans="1:8" s="107" customFormat="1">
      <c r="A213" s="142"/>
      <c r="E213" s="106"/>
      <c r="F213" s="106"/>
      <c r="G213" s="106"/>
      <c r="H213" s="106"/>
    </row>
    <row r="214" spans="1:8" s="107" customFormat="1">
      <c r="A214" s="142"/>
      <c r="E214" s="106"/>
      <c r="F214" s="106"/>
      <c r="G214" s="106"/>
      <c r="H214" s="106"/>
    </row>
    <row r="215" spans="1:8" s="107" customFormat="1">
      <c r="A215" s="142"/>
      <c r="E215" s="106"/>
      <c r="F215" s="106"/>
      <c r="G215" s="106"/>
      <c r="H215" s="106"/>
    </row>
    <row r="216" spans="1:8" s="107" customFormat="1">
      <c r="A216" s="142"/>
      <c r="E216" s="106"/>
      <c r="F216" s="106"/>
      <c r="G216" s="106"/>
      <c r="H216" s="106"/>
    </row>
    <row r="217" spans="1:8" s="107" customFormat="1">
      <c r="A217" s="142"/>
      <c r="E217" s="106"/>
      <c r="F217" s="106"/>
      <c r="G217" s="106"/>
      <c r="H217" s="106"/>
    </row>
    <row r="218" spans="1:8" s="107" customFormat="1">
      <c r="A218" s="142"/>
      <c r="E218" s="106"/>
      <c r="F218" s="106"/>
      <c r="G218" s="106"/>
      <c r="H218" s="106"/>
    </row>
    <row r="219" spans="1:8" s="107" customFormat="1">
      <c r="A219" s="142"/>
      <c r="E219" s="106"/>
      <c r="F219" s="106"/>
      <c r="G219" s="106"/>
      <c r="H219" s="106"/>
    </row>
    <row r="220" spans="1:8" s="107" customFormat="1">
      <c r="A220" s="142"/>
      <c r="E220" s="106"/>
      <c r="F220" s="106"/>
      <c r="G220" s="106"/>
      <c r="H220" s="106"/>
    </row>
    <row r="221" spans="1:8" s="107" customFormat="1">
      <c r="A221" s="142"/>
      <c r="E221" s="106"/>
      <c r="F221" s="106"/>
      <c r="G221" s="106"/>
      <c r="H221" s="106"/>
    </row>
    <row r="222" spans="1:8" s="107" customFormat="1">
      <c r="A222" s="142"/>
      <c r="E222" s="106"/>
      <c r="F222" s="106"/>
      <c r="G222" s="106"/>
      <c r="H222" s="106"/>
    </row>
    <row r="223" spans="1:8" s="107" customFormat="1">
      <c r="A223" s="142"/>
      <c r="E223" s="106"/>
      <c r="F223" s="106"/>
      <c r="G223" s="106"/>
      <c r="H223" s="106"/>
    </row>
    <row r="224" spans="1:8" s="107" customFormat="1">
      <c r="A224" s="142"/>
      <c r="E224" s="106"/>
      <c r="F224" s="106"/>
      <c r="G224" s="106"/>
      <c r="H224" s="106"/>
    </row>
    <row r="225" spans="1:8" s="107" customFormat="1">
      <c r="A225" s="142"/>
      <c r="E225" s="106"/>
      <c r="F225" s="106"/>
      <c r="G225" s="106"/>
      <c r="H225" s="106"/>
    </row>
    <row r="226" spans="1:8" s="107" customFormat="1">
      <c r="A226" s="142"/>
      <c r="E226" s="106"/>
      <c r="F226" s="106"/>
      <c r="G226" s="106"/>
      <c r="H226" s="106"/>
    </row>
    <row r="227" spans="1:8" s="107" customFormat="1">
      <c r="A227" s="142"/>
      <c r="E227" s="106"/>
      <c r="F227" s="106"/>
      <c r="G227" s="106"/>
      <c r="H227" s="106"/>
    </row>
    <row r="228" spans="1:8" s="107" customFormat="1">
      <c r="A228" s="142"/>
      <c r="E228" s="106"/>
      <c r="F228" s="106"/>
      <c r="G228" s="106"/>
      <c r="H228" s="106"/>
    </row>
    <row r="229" spans="1:8" s="107" customFormat="1">
      <c r="A229" s="142"/>
      <c r="E229" s="106"/>
      <c r="F229" s="106"/>
      <c r="G229" s="106"/>
      <c r="H229" s="106"/>
    </row>
    <row r="230" spans="1:8" s="107" customFormat="1">
      <c r="A230" s="142"/>
      <c r="E230" s="106"/>
      <c r="F230" s="106"/>
      <c r="G230" s="106"/>
      <c r="H230" s="106"/>
    </row>
    <row r="231" spans="1:8" s="107" customFormat="1">
      <c r="A231" s="142"/>
      <c r="E231" s="106"/>
      <c r="F231" s="106"/>
      <c r="G231" s="106"/>
      <c r="H231" s="106"/>
    </row>
    <row r="232" spans="1:8" s="107" customFormat="1">
      <c r="A232" s="142"/>
      <c r="E232" s="106"/>
      <c r="F232" s="106"/>
      <c r="G232" s="106"/>
      <c r="H232" s="106"/>
    </row>
    <row r="233" spans="1:8" s="107" customFormat="1">
      <c r="A233" s="142"/>
      <c r="E233" s="106"/>
      <c r="F233" s="106"/>
      <c r="G233" s="106"/>
      <c r="H233" s="106"/>
    </row>
    <row r="234" spans="1:8" s="107" customFormat="1">
      <c r="A234" s="142"/>
      <c r="E234" s="106"/>
      <c r="F234" s="106"/>
      <c r="G234" s="106"/>
      <c r="H234" s="106"/>
    </row>
    <row r="235" spans="1:8" s="107" customFormat="1">
      <c r="A235" s="142"/>
      <c r="E235" s="106"/>
      <c r="F235" s="106"/>
      <c r="G235" s="106"/>
      <c r="H235" s="106"/>
    </row>
    <row r="236" spans="1:8" s="107" customFormat="1">
      <c r="A236" s="142"/>
      <c r="E236" s="106"/>
      <c r="F236" s="106"/>
      <c r="G236" s="106"/>
      <c r="H236" s="106"/>
    </row>
    <row r="237" spans="1:8" s="107" customFormat="1">
      <c r="A237" s="142"/>
      <c r="E237" s="106"/>
      <c r="F237" s="106"/>
      <c r="G237" s="106"/>
      <c r="H237" s="106"/>
    </row>
    <row r="238" spans="1:8" s="107" customFormat="1">
      <c r="A238" s="142"/>
      <c r="E238" s="106"/>
      <c r="F238" s="106"/>
      <c r="G238" s="106"/>
      <c r="H238" s="106"/>
    </row>
    <row r="239" spans="1:8" s="107" customFormat="1">
      <c r="A239" s="142"/>
      <c r="E239" s="106"/>
      <c r="F239" s="106"/>
      <c r="G239" s="106"/>
      <c r="H239" s="106"/>
    </row>
    <row r="240" spans="1:8" s="107" customFormat="1">
      <c r="A240" s="142"/>
      <c r="E240" s="106"/>
      <c r="F240" s="106"/>
      <c r="G240" s="106"/>
      <c r="H240" s="106"/>
    </row>
    <row r="241" spans="1:8" s="107" customFormat="1">
      <c r="A241" s="142"/>
      <c r="E241" s="106"/>
      <c r="F241" s="106"/>
      <c r="G241" s="106"/>
      <c r="H241" s="106"/>
    </row>
    <row r="242" spans="1:8" s="107" customFormat="1">
      <c r="A242" s="142"/>
      <c r="E242" s="106"/>
      <c r="F242" s="106"/>
      <c r="G242" s="106"/>
      <c r="H242" s="106"/>
    </row>
    <row r="243" spans="1:8" s="107" customFormat="1">
      <c r="A243" s="142"/>
      <c r="E243" s="106"/>
      <c r="F243" s="106"/>
      <c r="G243" s="106"/>
      <c r="H243" s="106"/>
    </row>
    <row r="244" spans="1:8" s="107" customFormat="1">
      <c r="A244" s="142"/>
      <c r="E244" s="106"/>
      <c r="F244" s="106"/>
      <c r="G244" s="106"/>
      <c r="H244" s="106"/>
    </row>
    <row r="245" spans="1:8" s="107" customFormat="1">
      <c r="A245" s="142"/>
      <c r="E245" s="106"/>
      <c r="F245" s="106"/>
      <c r="G245" s="106"/>
      <c r="H245" s="106"/>
    </row>
    <row r="246" spans="1:8" s="107" customFormat="1">
      <c r="A246" s="142"/>
      <c r="E246" s="106"/>
      <c r="F246" s="106"/>
      <c r="G246" s="106"/>
      <c r="H246" s="106"/>
    </row>
    <row r="247" spans="1:8" s="107" customFormat="1">
      <c r="A247" s="142"/>
      <c r="E247" s="106"/>
      <c r="F247" s="106"/>
      <c r="G247" s="106"/>
      <c r="H247" s="106"/>
    </row>
    <row r="248" spans="1:8" s="107" customFormat="1">
      <c r="A248" s="142"/>
      <c r="E248" s="106"/>
      <c r="F248" s="106"/>
      <c r="G248" s="106"/>
      <c r="H248" s="106"/>
    </row>
    <row r="249" spans="1:8" s="107" customFormat="1">
      <c r="A249" s="142"/>
      <c r="E249" s="106"/>
      <c r="F249" s="106"/>
      <c r="G249" s="106"/>
      <c r="H249" s="106"/>
    </row>
    <row r="250" spans="1:8" s="107" customFormat="1">
      <c r="A250" s="142"/>
      <c r="E250" s="106"/>
      <c r="F250" s="106"/>
      <c r="G250" s="106"/>
      <c r="H250" s="106"/>
    </row>
    <row r="251" spans="1:8" s="107" customFormat="1">
      <c r="A251" s="142"/>
      <c r="E251" s="106"/>
      <c r="F251" s="106"/>
      <c r="G251" s="106"/>
      <c r="H251" s="106"/>
    </row>
    <row r="252" spans="1:8" s="107" customFormat="1">
      <c r="A252" s="142"/>
      <c r="E252" s="106"/>
      <c r="F252" s="106"/>
      <c r="G252" s="106"/>
      <c r="H252" s="106"/>
    </row>
    <row r="253" spans="1:8" s="107" customFormat="1">
      <c r="A253" s="142"/>
      <c r="E253" s="106"/>
      <c r="F253" s="106"/>
      <c r="G253" s="106"/>
      <c r="H253" s="106"/>
    </row>
    <row r="254" spans="1:8" s="107" customFormat="1">
      <c r="A254" s="142"/>
      <c r="E254" s="106"/>
      <c r="F254" s="106"/>
      <c r="G254" s="106"/>
      <c r="H254" s="106"/>
    </row>
    <row r="255" spans="1:8" s="107" customFormat="1">
      <c r="A255" s="142"/>
      <c r="E255" s="106"/>
      <c r="F255" s="106"/>
      <c r="G255" s="106"/>
      <c r="H255" s="106"/>
    </row>
    <row r="256" spans="1:8" s="107" customFormat="1">
      <c r="A256" s="142"/>
      <c r="E256" s="106"/>
      <c r="F256" s="106"/>
      <c r="G256" s="106"/>
      <c r="H256" s="106"/>
    </row>
    <row r="257" spans="1:8" s="107" customFormat="1">
      <c r="A257" s="142"/>
      <c r="E257" s="106"/>
      <c r="F257" s="106"/>
      <c r="G257" s="106"/>
      <c r="H257" s="106"/>
    </row>
    <row r="258" spans="1:8" s="107" customFormat="1">
      <c r="A258" s="142"/>
      <c r="E258" s="106"/>
      <c r="F258" s="106"/>
      <c r="G258" s="106"/>
      <c r="H258" s="106"/>
    </row>
  </sheetData>
  <mergeCells count="15">
    <mergeCell ref="G107:H107"/>
    <mergeCell ref="A87:H87"/>
    <mergeCell ref="C106:D106"/>
    <mergeCell ref="G106:H106"/>
    <mergeCell ref="C107:D107"/>
    <mergeCell ref="A1:H1"/>
    <mergeCell ref="A51:H51"/>
    <mergeCell ref="A69:H69"/>
    <mergeCell ref="A78:H78"/>
    <mergeCell ref="A2:H2"/>
    <mergeCell ref="A4:A5"/>
    <mergeCell ref="B4:B5"/>
    <mergeCell ref="C4:D4"/>
    <mergeCell ref="E4:H4"/>
    <mergeCell ref="A7:H7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3" fitToHeight="6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O293"/>
  <sheetViews>
    <sheetView view="pageBreakPreview" zoomScale="70" zoomScaleNormal="100" zoomScaleSheetLayoutView="70" workbookViewId="0">
      <selection activeCell="F104" sqref="F104"/>
    </sheetView>
  </sheetViews>
  <sheetFormatPr defaultRowHeight="18.75"/>
  <cols>
    <col min="1" max="1" width="9.140625" style="1"/>
    <col min="2" max="2" width="72.5703125" style="1" customWidth="1"/>
    <col min="3" max="3" width="12" style="6" customWidth="1"/>
    <col min="4" max="4" width="14" style="6" customWidth="1"/>
    <col min="5" max="5" width="14.42578125" style="6" customWidth="1"/>
    <col min="6" max="6" width="15.140625" style="6" customWidth="1"/>
    <col min="7" max="7" width="14.5703125" style="6" customWidth="1"/>
    <col min="8" max="8" width="14.140625" style="1" customWidth="1"/>
    <col min="9" max="9" width="14.42578125" style="1" customWidth="1"/>
    <col min="10" max="10" width="15.28515625" style="1" customWidth="1"/>
    <col min="11" max="11" width="14" style="1" customWidth="1"/>
    <col min="12" max="12" width="18" style="1" customWidth="1"/>
    <col min="13" max="13" width="9.140625" style="1"/>
    <col min="14" max="14" width="16" style="1" customWidth="1"/>
    <col min="15" max="16384" width="9.140625" style="1"/>
  </cols>
  <sheetData>
    <row r="2" spans="1:15" ht="22.5">
      <c r="B2" s="305" t="s">
        <v>115</v>
      </c>
      <c r="C2" s="305"/>
      <c r="D2" s="305"/>
      <c r="E2" s="305"/>
      <c r="F2" s="305"/>
      <c r="G2" s="305"/>
      <c r="H2" s="305"/>
    </row>
    <row r="3" spans="1:15">
      <c r="B3" s="31"/>
      <c r="C3" s="32"/>
      <c r="D3" s="31"/>
      <c r="E3" s="31"/>
      <c r="F3" s="31"/>
      <c r="G3" s="32"/>
      <c r="H3" s="31"/>
    </row>
    <row r="4" spans="1:15" ht="41.25" customHeight="1">
      <c r="A4" s="310" t="s">
        <v>87</v>
      </c>
      <c r="B4" s="310" t="s">
        <v>22</v>
      </c>
      <c r="C4" s="314" t="s">
        <v>4</v>
      </c>
      <c r="D4" s="312" t="s">
        <v>382</v>
      </c>
      <c r="E4" s="306" t="s">
        <v>354</v>
      </c>
      <c r="F4" s="306" t="s">
        <v>383</v>
      </c>
      <c r="G4" s="308" t="s">
        <v>186</v>
      </c>
      <c r="H4" s="314" t="s">
        <v>187</v>
      </c>
    </row>
    <row r="5" spans="1:15" ht="42.75" customHeight="1">
      <c r="A5" s="311"/>
      <c r="B5" s="311"/>
      <c r="C5" s="315"/>
      <c r="D5" s="313"/>
      <c r="E5" s="307"/>
      <c r="F5" s="307"/>
      <c r="G5" s="309"/>
      <c r="H5" s="315"/>
    </row>
    <row r="6" spans="1:15" ht="24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18" t="s">
        <v>86</v>
      </c>
      <c r="B7" s="319"/>
      <c r="C7" s="55"/>
      <c r="D7" s="61">
        <f>D11+D8+D21</f>
        <v>35839.4</v>
      </c>
      <c r="E7" s="226">
        <f>E11+E8+E21</f>
        <v>42660.3</v>
      </c>
      <c r="F7" s="61">
        <f>F11+F8+F21</f>
        <v>34792.399999999994</v>
      </c>
      <c r="G7" s="61">
        <f>F7-E7</f>
        <v>-7867.9000000000087</v>
      </c>
      <c r="H7" s="61">
        <f>F7/E7*100</f>
        <v>81.556857312302057</v>
      </c>
    </row>
    <row r="8" spans="1:15" ht="47.25" customHeight="1">
      <c r="A8" s="320" t="s">
        <v>85</v>
      </c>
      <c r="B8" s="321"/>
      <c r="C8" s="56">
        <v>1000</v>
      </c>
      <c r="D8" s="61">
        <f>D9+D10</f>
        <v>27220.7</v>
      </c>
      <c r="E8" s="61">
        <f>E9+E10</f>
        <v>37878.300000000003</v>
      </c>
      <c r="F8" s="61">
        <f>F9+F10</f>
        <v>30767.599999999999</v>
      </c>
      <c r="G8" s="61">
        <f t="shared" ref="G8:G68" si="0">F8-E8</f>
        <v>-7110.7000000000044</v>
      </c>
      <c r="H8" s="61">
        <f t="shared" ref="H8:H22" si="1">F8/E8*100</f>
        <v>81.227510210331502</v>
      </c>
    </row>
    <row r="9" spans="1:15" ht="46.5" customHeight="1">
      <c r="A9" s="15" t="s">
        <v>95</v>
      </c>
      <c r="B9" s="164" t="s">
        <v>311</v>
      </c>
      <c r="C9" s="17"/>
      <c r="D9" s="155">
        <v>27217.7</v>
      </c>
      <c r="E9" s="62">
        <v>37866.5</v>
      </c>
      <c r="F9" s="62">
        <f>'Розшифровка 2 до формування'!F8</f>
        <v>30758.799999999999</v>
      </c>
      <c r="G9" s="62">
        <f t="shared" si="0"/>
        <v>-7107.7000000000007</v>
      </c>
      <c r="H9" s="62">
        <f t="shared" si="1"/>
        <v>81.229582876685186</v>
      </c>
    </row>
    <row r="10" spans="1:15" ht="39.75" customHeight="1">
      <c r="A10" s="182">
        <v>2</v>
      </c>
      <c r="B10" s="181" t="s">
        <v>310</v>
      </c>
      <c r="C10" s="17"/>
      <c r="D10" s="62">
        <v>3</v>
      </c>
      <c r="E10" s="62">
        <v>11.8</v>
      </c>
      <c r="F10" s="62">
        <f>'Розшифровка 2 до формування'!F178</f>
        <v>8.8000000000000007</v>
      </c>
      <c r="G10" s="62">
        <f t="shared" si="0"/>
        <v>-3</v>
      </c>
      <c r="H10" s="62">
        <f t="shared" si="1"/>
        <v>74.576271186440678</v>
      </c>
    </row>
    <row r="11" spans="1:15" ht="30.75" customHeight="1">
      <c r="A11" s="316" t="s">
        <v>42</v>
      </c>
      <c r="B11" s="317"/>
      <c r="C11" s="56">
        <v>1040</v>
      </c>
      <c r="D11" s="61">
        <f>SUM(D12:D18)</f>
        <v>7225.2999999999993</v>
      </c>
      <c r="E11" s="61">
        <f>SUM(E12:E18)</f>
        <v>3791.9999999999995</v>
      </c>
      <c r="F11" s="61">
        <f>SUM(F12:F18)</f>
        <v>3912.2</v>
      </c>
      <c r="G11" s="61">
        <f t="shared" si="0"/>
        <v>120.20000000000027</v>
      </c>
      <c r="H11" s="61">
        <f t="shared" si="1"/>
        <v>103.16983122362871</v>
      </c>
    </row>
    <row r="12" spans="1:15" ht="34.5" customHeight="1">
      <c r="A12" s="77" t="s">
        <v>95</v>
      </c>
      <c r="B12" s="91" t="s">
        <v>227</v>
      </c>
      <c r="C12" s="70"/>
      <c r="D12" s="62">
        <v>6259.5</v>
      </c>
      <c r="E12" s="62">
        <v>3298.5</v>
      </c>
      <c r="F12" s="62">
        <f>'Розшифровка 2 до формування'!F74</f>
        <v>3132.7</v>
      </c>
      <c r="G12" s="62">
        <f t="shared" si="0"/>
        <v>-165.80000000000018</v>
      </c>
      <c r="H12" s="62">
        <f t="shared" si="1"/>
        <v>94.973472790662413</v>
      </c>
      <c r="M12" s="63"/>
      <c r="O12" s="63"/>
    </row>
    <row r="13" spans="1:15" ht="39" hidden="1" customHeight="1">
      <c r="A13" s="77"/>
      <c r="B13" s="104" t="s">
        <v>228</v>
      </c>
      <c r="C13" s="70"/>
      <c r="D13" s="62"/>
      <c r="E13" s="62"/>
      <c r="F13" s="62"/>
      <c r="G13" s="62">
        <f t="shared" si="0"/>
        <v>0</v>
      </c>
      <c r="H13" s="62"/>
    </row>
    <row r="14" spans="1:15" ht="33.75" customHeight="1">
      <c r="A14" s="77">
        <v>2</v>
      </c>
      <c r="B14" s="78" t="s">
        <v>229</v>
      </c>
      <c r="C14" s="70"/>
      <c r="D14" s="62">
        <v>19.2</v>
      </c>
      <c r="E14" s="62">
        <v>260.7</v>
      </c>
      <c r="F14" s="62">
        <f>'Розшифровка 2 до формування'!F161</f>
        <v>30.9</v>
      </c>
      <c r="G14" s="62">
        <f t="shared" si="0"/>
        <v>-229.79999999999998</v>
      </c>
      <c r="H14" s="62">
        <f t="shared" si="1"/>
        <v>11.852704257767549</v>
      </c>
      <c r="M14" s="144"/>
      <c r="N14" s="144"/>
    </row>
    <row r="15" spans="1:15" ht="46.5" customHeight="1">
      <c r="A15" s="77">
        <v>3</v>
      </c>
      <c r="B15" s="104" t="s">
        <v>316</v>
      </c>
      <c r="C15" s="60"/>
      <c r="D15" s="62">
        <v>584.29999999999995</v>
      </c>
      <c r="E15" s="62">
        <v>227.2</v>
      </c>
      <c r="F15" s="62">
        <f>'Розшифровка 2 до формування'!F190</f>
        <v>222.60000000000002</v>
      </c>
      <c r="G15" s="62">
        <f t="shared" si="0"/>
        <v>-4.5999999999999659</v>
      </c>
      <c r="H15" s="62">
        <f t="shared" si="1"/>
        <v>97.975352112676077</v>
      </c>
    </row>
    <row r="16" spans="1:15" ht="33.75" customHeight="1">
      <c r="A16" s="77">
        <v>4</v>
      </c>
      <c r="B16" s="104" t="s">
        <v>317</v>
      </c>
      <c r="C16" s="60"/>
      <c r="D16" s="62">
        <v>6.9</v>
      </c>
      <c r="E16" s="62">
        <v>5.6</v>
      </c>
      <c r="F16" s="62">
        <f>'Розшифровка 2 до формування'!F249</f>
        <v>0</v>
      </c>
      <c r="G16" s="62">
        <f t="shared" si="0"/>
        <v>-5.6</v>
      </c>
      <c r="H16" s="62">
        <f t="shared" si="1"/>
        <v>0</v>
      </c>
    </row>
    <row r="17" spans="1:10" ht="33.75" customHeight="1">
      <c r="A17" s="77">
        <v>5</v>
      </c>
      <c r="B17" s="104" t="s">
        <v>258</v>
      </c>
      <c r="C17" s="60"/>
      <c r="D17" s="62">
        <v>355.4</v>
      </c>
      <c r="E17" s="62"/>
      <c r="F17" s="252">
        <f>'Розшифровка 2 до формування'!F233</f>
        <v>526</v>
      </c>
      <c r="G17" s="62">
        <f t="shared" si="0"/>
        <v>526</v>
      </c>
      <c r="H17" s="62"/>
    </row>
    <row r="18" spans="1:10" ht="45" customHeight="1">
      <c r="A18" s="77">
        <v>6</v>
      </c>
      <c r="B18" s="104" t="s">
        <v>148</v>
      </c>
      <c r="C18" s="16"/>
      <c r="D18" s="62"/>
      <c r="E18" s="62">
        <v>0</v>
      </c>
      <c r="F18" s="62">
        <f>'Розшифровка 2 до формування'!F222</f>
        <v>0</v>
      </c>
      <c r="G18" s="62">
        <f t="shared" si="0"/>
        <v>0</v>
      </c>
      <c r="H18" s="62" t="e">
        <f t="shared" si="1"/>
        <v>#DIV/0!</v>
      </c>
    </row>
    <row r="19" spans="1:10" ht="30.75" hidden="1" customHeight="1">
      <c r="A19" s="316" t="s">
        <v>88</v>
      </c>
      <c r="B19" s="317"/>
      <c r="C19" s="56">
        <v>1130</v>
      </c>
      <c r="D19" s="62"/>
      <c r="E19" s="62"/>
      <c r="F19" s="62"/>
      <c r="G19" s="62">
        <f t="shared" si="0"/>
        <v>0</v>
      </c>
      <c r="H19" s="61" t="e">
        <f t="shared" si="1"/>
        <v>#DIV/0!</v>
      </c>
      <c r="I19" s="1">
        <v>0</v>
      </c>
    </row>
    <row r="20" spans="1:10" ht="24.75" hidden="1" customHeight="1">
      <c r="A20" s="15"/>
      <c r="B20" s="71"/>
      <c r="C20" s="17"/>
      <c r="D20" s="62"/>
      <c r="E20" s="62"/>
      <c r="F20" s="62"/>
      <c r="G20" s="62">
        <f t="shared" si="0"/>
        <v>0</v>
      </c>
      <c r="H20" s="61" t="e">
        <f t="shared" si="1"/>
        <v>#DIV/0!</v>
      </c>
      <c r="I20" s="1">
        <v>0</v>
      </c>
    </row>
    <row r="21" spans="1:10" ht="27" customHeight="1">
      <c r="A21" s="322" t="s">
        <v>26</v>
      </c>
      <c r="B21" s="323"/>
      <c r="C21" s="56">
        <v>1150</v>
      </c>
      <c r="D21" s="61">
        <f>D22</f>
        <v>1393.4</v>
      </c>
      <c r="E21" s="61">
        <f>E22</f>
        <v>990</v>
      </c>
      <c r="F21" s="251">
        <f t="shared" ref="F21" si="2">F22</f>
        <v>112.6</v>
      </c>
      <c r="G21" s="61">
        <f t="shared" si="0"/>
        <v>-877.4</v>
      </c>
      <c r="H21" s="61">
        <f t="shared" si="1"/>
        <v>11.373737373737374</v>
      </c>
    </row>
    <row r="22" spans="1:10" ht="28.5" customHeight="1">
      <c r="A22" s="77" t="s">
        <v>95</v>
      </c>
      <c r="B22" s="104" t="s">
        <v>230</v>
      </c>
      <c r="C22" s="56"/>
      <c r="D22" s="62">
        <v>1393.4</v>
      </c>
      <c r="E22" s="62">
        <v>990</v>
      </c>
      <c r="F22" s="252">
        <f>'Розшифровка 2 до формування'!F253</f>
        <v>112.6</v>
      </c>
      <c r="G22" s="62">
        <f t="shared" si="0"/>
        <v>-877.4</v>
      </c>
      <c r="H22" s="61">
        <f t="shared" si="1"/>
        <v>11.373737373737374</v>
      </c>
    </row>
    <row r="23" spans="1:10" ht="28.5" customHeight="1">
      <c r="A23" s="289" t="s">
        <v>89</v>
      </c>
      <c r="B23" s="290"/>
      <c r="C23" s="56"/>
      <c r="D23" s="62"/>
      <c r="E23" s="62"/>
      <c r="F23" s="62"/>
      <c r="G23" s="62">
        <f t="shared" si="0"/>
        <v>0</v>
      </c>
      <c r="H23" s="62"/>
    </row>
    <row r="24" spans="1:10" ht="39.75" customHeight="1">
      <c r="A24" s="280" t="s">
        <v>100</v>
      </c>
      <c r="B24" s="281"/>
      <c r="C24" s="143"/>
      <c r="D24" s="62"/>
      <c r="E24" s="62"/>
      <c r="F24" s="62"/>
      <c r="G24" s="62">
        <f t="shared" si="0"/>
        <v>0</v>
      </c>
      <c r="H24" s="62"/>
    </row>
    <row r="25" spans="1:10" ht="25.5" customHeight="1">
      <c r="A25" s="291" t="s">
        <v>90</v>
      </c>
      <c r="B25" s="292"/>
      <c r="C25" s="143">
        <v>1011</v>
      </c>
      <c r="D25" s="61">
        <f>SUM(D26:D30)</f>
        <v>5737.1999999999989</v>
      </c>
      <c r="E25" s="61">
        <f>SUM(E26:E30)</f>
        <v>4905.8</v>
      </c>
      <c r="F25" s="61">
        <f>SUM(F26:F30)</f>
        <v>4609</v>
      </c>
      <c r="G25" s="61">
        <f t="shared" si="0"/>
        <v>-296.80000000000018</v>
      </c>
      <c r="H25" s="61">
        <f>F25/E25*100</f>
        <v>93.950018345631705</v>
      </c>
    </row>
    <row r="26" spans="1:10" s="8" customFormat="1" ht="27" customHeight="1">
      <c r="A26" s="269" t="s">
        <v>167</v>
      </c>
      <c r="B26" s="270"/>
      <c r="C26" s="143"/>
      <c r="D26" s="62">
        <f>'Розшифровка 2 до формування'!D13+'Розшифровка 2 до формування'!D81+'Розшифровка 2 до формування'!D182+'Розшифровка 2 до формування'!D194+'Розшифровка 2 до формування'!D238</f>
        <v>2766.1</v>
      </c>
      <c r="E26" s="62">
        <f>'Розшифровка 2 до формування'!E13+'Розшифровка 2 до формування'!E81+'Розшифровка 2 до формування'!E182+'Розшифровка 2 до формування'!E194+'Розшифровка 2 до формування'!E238</f>
        <v>4597.8</v>
      </c>
      <c r="F26" s="62">
        <f>'Розшифровка 2 до формування'!F13+'Розшифровка 2 до формування'!F81+'Розшифровка 2 до формування'!F182+'Розшифровка 2 до формування'!F194+'Розшифровка 2 до формування'!F238</f>
        <v>3562.2</v>
      </c>
      <c r="G26" s="62">
        <f t="shared" si="0"/>
        <v>-1035.6000000000004</v>
      </c>
      <c r="H26" s="61">
        <f t="shared" ref="H26:H84" si="3">F26/E26*100</f>
        <v>77.476184262038359</v>
      </c>
      <c r="I26" s="205"/>
      <c r="J26" s="1"/>
    </row>
    <row r="27" spans="1:10" s="8" customFormat="1" ht="28.5" customHeight="1">
      <c r="A27" s="269" t="s">
        <v>153</v>
      </c>
      <c r="B27" s="270"/>
      <c r="C27" s="143"/>
      <c r="D27" s="62">
        <f>'Розшифровка 2 до формування'!D15+'Розшифровка 2 до формування'!D183+'Розшифровка 2 до формування'!D239</f>
        <v>435.29999999999995</v>
      </c>
      <c r="E27" s="62">
        <f>'Розшифровка 2 до формування'!E15+'Розшифровка 2 до формування'!E183+'Розшифровка 2 до формування'!E239</f>
        <v>274</v>
      </c>
      <c r="F27" s="62">
        <f>'Розшифровка 2 до формування'!F15+'Розшифровка 2 до формування'!F183+'Розшифровка 2 до формування'!F239</f>
        <v>679</v>
      </c>
      <c r="G27" s="62">
        <f t="shared" si="0"/>
        <v>405</v>
      </c>
      <c r="H27" s="61">
        <f t="shared" si="3"/>
        <v>247.81021897810217</v>
      </c>
      <c r="I27" s="1"/>
      <c r="J27" s="1"/>
    </row>
    <row r="28" spans="1:10" s="8" customFormat="1" ht="28.5" customHeight="1">
      <c r="A28" s="269" t="s">
        <v>344</v>
      </c>
      <c r="B28" s="270"/>
      <c r="C28" s="143"/>
      <c r="D28" s="62">
        <v>80</v>
      </c>
      <c r="E28" s="62"/>
      <c r="F28" s="62">
        <v>80</v>
      </c>
      <c r="G28" s="62">
        <f t="shared" si="0"/>
        <v>80</v>
      </c>
      <c r="H28" s="61"/>
      <c r="I28" s="1"/>
      <c r="J28" s="1"/>
    </row>
    <row r="29" spans="1:10" s="8" customFormat="1" ht="29.25" customHeight="1">
      <c r="A29" s="271" t="s">
        <v>326</v>
      </c>
      <c r="B29" s="272"/>
      <c r="C29" s="143"/>
      <c r="D29" s="62">
        <v>68</v>
      </c>
      <c r="E29" s="62">
        <v>34</v>
      </c>
      <c r="F29" s="62">
        <f>'Розшифровка 2 до формування'!F82</f>
        <v>0</v>
      </c>
      <c r="G29" s="62">
        <f t="shared" si="0"/>
        <v>-34</v>
      </c>
      <c r="H29" s="61"/>
      <c r="I29" s="1"/>
      <c r="J29" s="1"/>
    </row>
    <row r="30" spans="1:10" s="8" customFormat="1" ht="62.25" customHeight="1">
      <c r="A30" s="267" t="s">
        <v>312</v>
      </c>
      <c r="B30" s="268"/>
      <c r="C30" s="143"/>
      <c r="D30" s="62">
        <f>'Розшифровка 2 до формування'!D80+'Розшифровка 2 до формування'!D14+'Розшифровка 2 до формування'!D237</f>
        <v>2387.7999999999997</v>
      </c>
      <c r="E30" s="62"/>
      <c r="F30" s="62">
        <v>287.8</v>
      </c>
      <c r="G30" s="62">
        <f t="shared" si="0"/>
        <v>287.8</v>
      </c>
      <c r="H30" s="61" t="e">
        <f t="shared" si="3"/>
        <v>#DIV/0!</v>
      </c>
    </row>
    <row r="31" spans="1:10" s="8" customFormat="1" ht="27" customHeight="1">
      <c r="A31" s="291" t="s">
        <v>91</v>
      </c>
      <c r="B31" s="292"/>
      <c r="C31" s="143">
        <v>1015</v>
      </c>
      <c r="D31" s="61">
        <f>SUM(D32:D40)</f>
        <v>0</v>
      </c>
      <c r="E31" s="61">
        <f>SUM(E32:E36)</f>
        <v>0</v>
      </c>
      <c r="F31" s="61">
        <f>SUM(F32:F40)</f>
        <v>5.1000000000000005</v>
      </c>
      <c r="G31" s="61">
        <f t="shared" si="0"/>
        <v>5.1000000000000005</v>
      </c>
      <c r="H31" s="61" t="e">
        <f t="shared" si="3"/>
        <v>#DIV/0!</v>
      </c>
    </row>
    <row r="32" spans="1:10" s="8" customFormat="1" ht="27.75" hidden="1" customHeight="1">
      <c r="A32" s="271" t="s">
        <v>169</v>
      </c>
      <c r="B32" s="272"/>
      <c r="C32" s="143"/>
      <c r="D32" s="62"/>
      <c r="E32" s="62"/>
      <c r="F32" s="62"/>
      <c r="G32" s="62">
        <f t="shared" si="0"/>
        <v>0</v>
      </c>
      <c r="H32" s="61" t="e">
        <f t="shared" si="3"/>
        <v>#DIV/0!</v>
      </c>
    </row>
    <row r="33" spans="1:8" s="8" customFormat="1" ht="30" hidden="1" customHeight="1">
      <c r="A33" s="271" t="s">
        <v>139</v>
      </c>
      <c r="B33" s="272"/>
      <c r="C33" s="143"/>
      <c r="D33" s="62"/>
      <c r="E33" s="62"/>
      <c r="F33" s="62"/>
      <c r="G33" s="62">
        <f t="shared" si="0"/>
        <v>0</v>
      </c>
      <c r="H33" s="61" t="e">
        <f t="shared" si="3"/>
        <v>#DIV/0!</v>
      </c>
    </row>
    <row r="34" spans="1:8" s="8" customFormat="1" ht="29.25" hidden="1" customHeight="1">
      <c r="A34" s="271" t="s">
        <v>140</v>
      </c>
      <c r="B34" s="272"/>
      <c r="C34" s="143"/>
      <c r="D34" s="62"/>
      <c r="E34" s="62"/>
      <c r="F34" s="62"/>
      <c r="G34" s="62">
        <f t="shared" si="0"/>
        <v>0</v>
      </c>
      <c r="H34" s="61" t="e">
        <f t="shared" si="3"/>
        <v>#DIV/0!</v>
      </c>
    </row>
    <row r="35" spans="1:8" s="8" customFormat="1" ht="29.25" hidden="1" customHeight="1">
      <c r="A35" s="271" t="s">
        <v>171</v>
      </c>
      <c r="B35" s="272"/>
      <c r="C35" s="143"/>
      <c r="D35" s="62"/>
      <c r="E35" s="62"/>
      <c r="F35" s="62"/>
      <c r="G35" s="62">
        <f t="shared" si="0"/>
        <v>0</v>
      </c>
      <c r="H35" s="61" t="e">
        <f t="shared" si="3"/>
        <v>#DIV/0!</v>
      </c>
    </row>
    <row r="36" spans="1:8" s="8" customFormat="1" ht="29.25" hidden="1" customHeight="1">
      <c r="A36" s="271" t="s">
        <v>223</v>
      </c>
      <c r="B36" s="272"/>
      <c r="C36" s="143"/>
      <c r="D36" s="62"/>
      <c r="E36" s="62"/>
      <c r="F36" s="62"/>
      <c r="G36" s="62">
        <f t="shared" si="0"/>
        <v>0</v>
      </c>
      <c r="H36" s="61" t="e">
        <f t="shared" si="3"/>
        <v>#DIV/0!</v>
      </c>
    </row>
    <row r="37" spans="1:8" s="8" customFormat="1" ht="0.75" customHeight="1">
      <c r="A37" s="296" t="s">
        <v>142</v>
      </c>
      <c r="B37" s="297"/>
      <c r="C37" s="143"/>
      <c r="D37" s="62"/>
      <c r="E37" s="62"/>
      <c r="F37" s="62"/>
      <c r="G37" s="62">
        <f t="shared" si="0"/>
        <v>0</v>
      </c>
      <c r="H37" s="61" t="e">
        <f t="shared" si="3"/>
        <v>#DIV/0!</v>
      </c>
    </row>
    <row r="38" spans="1:8" s="8" customFormat="1" ht="29.25" hidden="1" customHeight="1">
      <c r="A38" s="296" t="s">
        <v>181</v>
      </c>
      <c r="B38" s="297"/>
      <c r="C38" s="143"/>
      <c r="D38" s="62"/>
      <c r="E38" s="62"/>
      <c r="F38" s="62"/>
      <c r="G38" s="62">
        <f t="shared" si="0"/>
        <v>0</v>
      </c>
      <c r="H38" s="61" t="e">
        <f t="shared" si="3"/>
        <v>#DIV/0!</v>
      </c>
    </row>
    <row r="39" spans="1:8" s="8" customFormat="1" ht="29.25" customHeight="1">
      <c r="A39" s="271" t="s">
        <v>207</v>
      </c>
      <c r="B39" s="272"/>
      <c r="C39" s="143"/>
      <c r="D39" s="62"/>
      <c r="E39" s="62">
        <v>1.1000000000000001</v>
      </c>
      <c r="F39" s="62">
        <v>0.2</v>
      </c>
      <c r="G39" s="62">
        <f t="shared" si="0"/>
        <v>-0.90000000000000013</v>
      </c>
      <c r="H39" s="61"/>
    </row>
    <row r="40" spans="1:8" s="8" customFormat="1" ht="29.25" customHeight="1">
      <c r="A40" s="271" t="s">
        <v>200</v>
      </c>
      <c r="B40" s="272"/>
      <c r="C40" s="143"/>
      <c r="D40" s="62"/>
      <c r="E40" s="62">
        <v>2.2999999999999998</v>
      </c>
      <c r="F40" s="62">
        <v>4.9000000000000004</v>
      </c>
      <c r="G40" s="62">
        <f t="shared" si="0"/>
        <v>2.6000000000000005</v>
      </c>
      <c r="H40" s="61"/>
    </row>
    <row r="41" spans="1:8" s="8" customFormat="1" ht="29.25" customHeight="1">
      <c r="A41" s="280" t="s">
        <v>92</v>
      </c>
      <c r="B41" s="281"/>
      <c r="C41" s="98"/>
      <c r="D41" s="62"/>
      <c r="E41" s="62"/>
      <c r="F41" s="62"/>
      <c r="G41" s="62">
        <f t="shared" si="0"/>
        <v>0</v>
      </c>
      <c r="H41" s="61"/>
    </row>
    <row r="42" spans="1:8" s="8" customFormat="1" ht="29.25" customHeight="1">
      <c r="A42" s="293" t="s">
        <v>90</v>
      </c>
      <c r="B42" s="293"/>
      <c r="C42" s="143">
        <v>1021</v>
      </c>
      <c r="D42" s="61">
        <f>SUM(D43:D67)</f>
        <v>193.6</v>
      </c>
      <c r="E42" s="61">
        <f>SUM(E43:E67)</f>
        <v>257</v>
      </c>
      <c r="F42" s="61">
        <f>SUM(F45:F67)</f>
        <v>70</v>
      </c>
      <c r="G42" s="61">
        <f t="shared" si="0"/>
        <v>-187</v>
      </c>
      <c r="H42" s="61">
        <f>F42/E42*100</f>
        <v>27.237354085603112</v>
      </c>
    </row>
    <row r="43" spans="1:8" s="8" customFormat="1" ht="45.75" hidden="1" customHeight="1">
      <c r="A43" s="298" t="s">
        <v>231</v>
      </c>
      <c r="B43" s="299"/>
      <c r="C43" s="143"/>
      <c r="D43" s="62"/>
      <c r="E43" s="62"/>
      <c r="F43" s="62"/>
      <c r="G43" s="62">
        <f t="shared" si="0"/>
        <v>0</v>
      </c>
      <c r="H43" s="61" t="e">
        <f t="shared" ref="H43:H52" si="4">F43/E43*100</f>
        <v>#DIV/0!</v>
      </c>
    </row>
    <row r="44" spans="1:8" s="8" customFormat="1" ht="31.5" hidden="1" customHeight="1">
      <c r="A44" s="298" t="s">
        <v>161</v>
      </c>
      <c r="B44" s="299"/>
      <c r="C44" s="143"/>
      <c r="D44" s="62"/>
      <c r="E44" s="62"/>
      <c r="F44" s="62"/>
      <c r="G44" s="62">
        <f t="shared" si="0"/>
        <v>0</v>
      </c>
      <c r="H44" s="61" t="e">
        <f t="shared" si="4"/>
        <v>#DIV/0!</v>
      </c>
    </row>
    <row r="45" spans="1:8" s="8" customFormat="1" ht="30.75" customHeight="1">
      <c r="A45" s="324" t="s">
        <v>327</v>
      </c>
      <c r="B45" s="325"/>
      <c r="C45" s="143"/>
      <c r="D45" s="62">
        <f>'Розшифровка 2 до формування'!D27</f>
        <v>16.100000000000001</v>
      </c>
      <c r="E45" s="62">
        <f>'Розшифровка 2 до формування'!E27</f>
        <v>136</v>
      </c>
      <c r="F45" s="62"/>
      <c r="G45" s="62">
        <f t="shared" si="0"/>
        <v>-136</v>
      </c>
      <c r="H45" s="62">
        <f t="shared" si="4"/>
        <v>0</v>
      </c>
    </row>
    <row r="46" spans="1:8" s="8" customFormat="1" ht="25.5" hidden="1" customHeight="1">
      <c r="A46" s="275"/>
      <c r="B46" s="276"/>
      <c r="C46" s="143"/>
      <c r="D46" s="62"/>
      <c r="E46" s="62"/>
      <c r="F46" s="62"/>
      <c r="G46" s="62">
        <f t="shared" si="0"/>
        <v>0</v>
      </c>
      <c r="H46" s="62" t="e">
        <f t="shared" si="4"/>
        <v>#DIV/0!</v>
      </c>
    </row>
    <row r="47" spans="1:8" s="8" customFormat="1" ht="28.5" hidden="1" customHeight="1">
      <c r="A47" s="273" t="s">
        <v>190</v>
      </c>
      <c r="B47" s="274"/>
      <c r="C47" s="148"/>
      <c r="D47" s="62"/>
      <c r="E47" s="62"/>
      <c r="F47" s="62"/>
      <c r="G47" s="62">
        <f t="shared" si="0"/>
        <v>0</v>
      </c>
      <c r="H47" s="62"/>
    </row>
    <row r="48" spans="1:8" s="8" customFormat="1" ht="27.75" customHeight="1">
      <c r="A48" s="273" t="s">
        <v>381</v>
      </c>
      <c r="B48" s="274"/>
      <c r="C48" s="148"/>
      <c r="D48" s="62"/>
      <c r="E48" s="62"/>
      <c r="F48" s="62">
        <f>23.4+4.3</f>
        <v>27.7</v>
      </c>
      <c r="G48" s="62">
        <f t="shared" si="0"/>
        <v>27.7</v>
      </c>
      <c r="H48" s="62" t="e">
        <f t="shared" si="4"/>
        <v>#DIV/0!</v>
      </c>
    </row>
    <row r="49" spans="1:8" s="8" customFormat="1" ht="27.75" hidden="1" customHeight="1">
      <c r="A49" s="273" t="s">
        <v>313</v>
      </c>
      <c r="B49" s="274"/>
      <c r="C49" s="148"/>
      <c r="D49" s="62"/>
      <c r="E49" s="62"/>
      <c r="F49" s="62"/>
      <c r="G49" s="62">
        <f t="shared" si="0"/>
        <v>0</v>
      </c>
      <c r="H49" s="62"/>
    </row>
    <row r="50" spans="1:8" s="8" customFormat="1" ht="27.75" customHeight="1">
      <c r="A50" s="273" t="s">
        <v>348</v>
      </c>
      <c r="B50" s="274"/>
      <c r="C50" s="148"/>
      <c r="D50" s="62"/>
      <c r="E50" s="62">
        <f>'Розшифровка 2 до формування'!E28</f>
        <v>51</v>
      </c>
      <c r="F50" s="62">
        <f>9.2+33.1</f>
        <v>42.3</v>
      </c>
      <c r="G50" s="62">
        <f t="shared" si="0"/>
        <v>-8.7000000000000028</v>
      </c>
      <c r="H50" s="62">
        <f t="shared" si="4"/>
        <v>82.941176470588232</v>
      </c>
    </row>
    <row r="51" spans="1:8" s="8" customFormat="1" ht="27.75" customHeight="1">
      <c r="A51" s="273" t="s">
        <v>197</v>
      </c>
      <c r="B51" s="274"/>
      <c r="C51" s="148"/>
      <c r="D51" s="62"/>
      <c r="E51" s="62">
        <f>'Розшифровка 2 до формування'!E29</f>
        <v>64.400000000000006</v>
      </c>
      <c r="F51" s="62"/>
      <c r="G51" s="62">
        <f t="shared" si="0"/>
        <v>-64.400000000000006</v>
      </c>
      <c r="H51" s="62">
        <f t="shared" si="4"/>
        <v>0</v>
      </c>
    </row>
    <row r="52" spans="1:8" s="8" customFormat="1" ht="27.75" customHeight="1">
      <c r="A52" s="273" t="s">
        <v>181</v>
      </c>
      <c r="B52" s="274"/>
      <c r="C52" s="148"/>
      <c r="D52" s="62">
        <f>'Розшифровка 2 до формування'!D30+'Розшифровка 2 до формування'!D242</f>
        <v>170.6</v>
      </c>
      <c r="E52" s="62">
        <f>'Розшифровка 2 до формування'!E30+'Розшифровка 2 до формування'!E242</f>
        <v>0</v>
      </c>
      <c r="F52" s="62"/>
      <c r="G52" s="62">
        <f t="shared" si="0"/>
        <v>0</v>
      </c>
      <c r="H52" s="62" t="e">
        <f t="shared" si="4"/>
        <v>#DIV/0!</v>
      </c>
    </row>
    <row r="53" spans="1:8" s="8" customFormat="1" ht="27.75" hidden="1" customHeight="1">
      <c r="A53" s="273" t="s">
        <v>215</v>
      </c>
      <c r="B53" s="274"/>
      <c r="C53" s="148"/>
      <c r="D53" s="62"/>
      <c r="E53" s="62"/>
      <c r="F53" s="62"/>
      <c r="G53" s="62">
        <f t="shared" si="0"/>
        <v>0</v>
      </c>
      <c r="H53" s="61"/>
    </row>
    <row r="54" spans="1:8" s="8" customFormat="1" ht="27.75" hidden="1" customHeight="1">
      <c r="A54" s="273" t="s">
        <v>216</v>
      </c>
      <c r="B54" s="274"/>
      <c r="C54" s="148"/>
      <c r="D54" s="62"/>
      <c r="E54" s="62"/>
      <c r="F54" s="62"/>
      <c r="G54" s="62">
        <f t="shared" si="0"/>
        <v>0</v>
      </c>
      <c r="H54" s="61"/>
    </row>
    <row r="55" spans="1:8" s="8" customFormat="1" ht="27.75" hidden="1" customHeight="1">
      <c r="A55" s="273" t="s">
        <v>217</v>
      </c>
      <c r="B55" s="274"/>
      <c r="C55" s="148"/>
      <c r="D55" s="62"/>
      <c r="E55" s="62"/>
      <c r="F55" s="62"/>
      <c r="G55" s="62">
        <f t="shared" si="0"/>
        <v>0</v>
      </c>
      <c r="H55" s="61"/>
    </row>
    <row r="56" spans="1:8" s="8" customFormat="1" ht="27.75" hidden="1" customHeight="1">
      <c r="A56" s="294" t="s">
        <v>248</v>
      </c>
      <c r="B56" s="295"/>
      <c r="C56" s="99"/>
      <c r="D56" s="100"/>
      <c r="E56" s="100"/>
      <c r="F56" s="100"/>
      <c r="G56" s="62">
        <f t="shared" si="0"/>
        <v>0</v>
      </c>
      <c r="H56" s="61"/>
    </row>
    <row r="57" spans="1:8" s="8" customFormat="1" ht="27.75" hidden="1" customHeight="1">
      <c r="A57" s="282"/>
      <c r="B57" s="283"/>
      <c r="C57" s="101"/>
      <c r="D57" s="100"/>
      <c r="E57" s="100"/>
      <c r="F57" s="100"/>
      <c r="G57" s="62">
        <f t="shared" si="0"/>
        <v>0</v>
      </c>
      <c r="H57" s="61"/>
    </row>
    <row r="58" spans="1:8" s="8" customFormat="1" ht="27.75" hidden="1" customHeight="1">
      <c r="A58" s="271"/>
      <c r="B58" s="272"/>
      <c r="C58" s="143"/>
      <c r="D58" s="62"/>
      <c r="E58" s="62"/>
      <c r="F58" s="62"/>
      <c r="G58" s="62">
        <f t="shared" si="0"/>
        <v>0</v>
      </c>
      <c r="H58" s="61"/>
    </row>
    <row r="59" spans="1:8" s="8" customFormat="1" ht="27.75" hidden="1" customHeight="1">
      <c r="A59" s="271"/>
      <c r="B59" s="272"/>
      <c r="C59" s="143"/>
      <c r="D59" s="62"/>
      <c r="E59" s="62"/>
      <c r="F59" s="62"/>
      <c r="G59" s="62">
        <f t="shared" si="0"/>
        <v>0</v>
      </c>
      <c r="H59" s="61"/>
    </row>
    <row r="60" spans="1:8" s="8" customFormat="1" ht="27.75" hidden="1" customHeight="1">
      <c r="A60" s="271"/>
      <c r="B60" s="272"/>
      <c r="C60" s="143"/>
      <c r="D60" s="62"/>
      <c r="E60" s="62"/>
      <c r="F60" s="62"/>
      <c r="G60" s="62">
        <f t="shared" si="0"/>
        <v>0</v>
      </c>
      <c r="H60" s="61"/>
    </row>
    <row r="61" spans="1:8" s="8" customFormat="1" ht="27.75" hidden="1" customHeight="1">
      <c r="A61" s="285"/>
      <c r="B61" s="286"/>
      <c r="C61" s="143"/>
      <c r="D61" s="62"/>
      <c r="E61" s="62"/>
      <c r="F61" s="62"/>
      <c r="G61" s="62">
        <f t="shared" si="0"/>
        <v>0</v>
      </c>
      <c r="H61" s="61"/>
    </row>
    <row r="62" spans="1:8" s="8" customFormat="1" ht="27.75" hidden="1" customHeight="1">
      <c r="A62" s="271"/>
      <c r="B62" s="272"/>
      <c r="C62" s="143"/>
      <c r="D62" s="62"/>
      <c r="E62" s="62"/>
      <c r="F62" s="62"/>
      <c r="G62" s="62">
        <f t="shared" si="0"/>
        <v>0</v>
      </c>
      <c r="H62" s="61"/>
    </row>
    <row r="63" spans="1:8" s="8" customFormat="1" ht="27.75" customHeight="1">
      <c r="A63" s="287" t="s">
        <v>142</v>
      </c>
      <c r="B63" s="288"/>
      <c r="C63" s="143"/>
      <c r="D63" s="62">
        <v>6.9</v>
      </c>
      <c r="E63" s="62">
        <v>5.6</v>
      </c>
      <c r="F63" s="62"/>
      <c r="G63" s="62">
        <f t="shared" si="0"/>
        <v>-5.6</v>
      </c>
      <c r="H63" s="61"/>
    </row>
    <row r="64" spans="1:8" s="8" customFormat="1" ht="27.75" hidden="1" customHeight="1">
      <c r="A64" s="287" t="s">
        <v>145</v>
      </c>
      <c r="B64" s="288"/>
      <c r="C64" s="143"/>
      <c r="D64" s="62"/>
      <c r="E64" s="62"/>
      <c r="F64" s="62"/>
      <c r="G64" s="62">
        <f t="shared" si="0"/>
        <v>0</v>
      </c>
      <c r="H64" s="61"/>
    </row>
    <row r="65" spans="1:8" s="8" customFormat="1" ht="27.75" hidden="1" customHeight="1">
      <c r="A65" s="287" t="s">
        <v>143</v>
      </c>
      <c r="B65" s="288"/>
      <c r="C65" s="143"/>
      <c r="D65" s="62"/>
      <c r="E65" s="62"/>
      <c r="F65" s="62"/>
      <c r="G65" s="62">
        <f t="shared" si="0"/>
        <v>0</v>
      </c>
      <c r="H65" s="61"/>
    </row>
    <row r="66" spans="1:8" s="8" customFormat="1" ht="27.75" hidden="1" customHeight="1">
      <c r="A66" s="287" t="s">
        <v>166</v>
      </c>
      <c r="B66" s="288"/>
      <c r="C66" s="143"/>
      <c r="D66" s="62"/>
      <c r="E66" s="62"/>
      <c r="F66" s="62"/>
      <c r="G66" s="62">
        <f t="shared" si="0"/>
        <v>0</v>
      </c>
      <c r="H66" s="61"/>
    </row>
    <row r="67" spans="1:8" s="8" customFormat="1" ht="27.75" hidden="1" customHeight="1">
      <c r="A67" s="287" t="s">
        <v>146</v>
      </c>
      <c r="B67" s="288"/>
      <c r="C67" s="143"/>
      <c r="D67" s="62"/>
      <c r="E67" s="62"/>
      <c r="F67" s="62"/>
      <c r="G67" s="62">
        <f t="shared" si="0"/>
        <v>0</v>
      </c>
      <c r="H67" s="61"/>
    </row>
    <row r="68" spans="1:8" s="8" customFormat="1" ht="27.75" customHeight="1">
      <c r="A68" s="291" t="s">
        <v>93</v>
      </c>
      <c r="B68" s="292"/>
      <c r="C68" s="98">
        <v>1025</v>
      </c>
      <c r="D68" s="61">
        <f>SUM(D69:D106)</f>
        <v>3695.3999999999996</v>
      </c>
      <c r="E68" s="61">
        <f>SUM(E69:E106)</f>
        <v>4441.2000000000007</v>
      </c>
      <c r="F68" s="61">
        <f>SUM(F69:F106)</f>
        <v>3756.3999999999987</v>
      </c>
      <c r="G68" s="61">
        <f t="shared" si="0"/>
        <v>-684.800000000002</v>
      </c>
      <c r="H68" s="61">
        <f t="shared" si="3"/>
        <v>84.580743943078403</v>
      </c>
    </row>
    <row r="69" spans="1:8" s="8" customFormat="1" ht="27.75" customHeight="1">
      <c r="A69" s="269" t="s">
        <v>195</v>
      </c>
      <c r="B69" s="270"/>
      <c r="C69" s="98"/>
      <c r="D69" s="62">
        <f>'Розшифровка 2 до формування'!D37</f>
        <v>22.8</v>
      </c>
      <c r="E69" s="62">
        <f>'Розшифровка 2 до формування'!E37</f>
        <v>24</v>
      </c>
      <c r="F69" s="62">
        <f>'Розшифровка 2 до формування'!F37</f>
        <v>19.399999999999999</v>
      </c>
      <c r="G69" s="62">
        <f t="shared" ref="G69:G108" si="5">F69-E69</f>
        <v>-4.6000000000000014</v>
      </c>
      <c r="H69" s="62">
        <f t="shared" si="3"/>
        <v>80.833333333333329</v>
      </c>
    </row>
    <row r="70" spans="1:8" s="8" customFormat="1" ht="27.75" customHeight="1">
      <c r="A70" s="269" t="s">
        <v>199</v>
      </c>
      <c r="B70" s="270"/>
      <c r="C70" s="98"/>
      <c r="D70" s="62">
        <f>'Розшифровка 2 до формування'!D44+'Розшифровка 2 до формування'!D217</f>
        <v>7.8</v>
      </c>
      <c r="E70" s="62">
        <f>'Розшифровка 2 до формування'!E44+'Розшифровка 2 до формування'!E217</f>
        <v>10.6</v>
      </c>
      <c r="F70" s="62">
        <f>'Розшифровка 2 до формування'!F44+'Розшифровка 2 до формування'!F217</f>
        <v>15.9</v>
      </c>
      <c r="G70" s="62">
        <f t="shared" si="5"/>
        <v>5.3000000000000007</v>
      </c>
      <c r="H70" s="62">
        <f t="shared" si="3"/>
        <v>150</v>
      </c>
    </row>
    <row r="71" spans="1:8" s="8" customFormat="1" ht="27.75" customHeight="1">
      <c r="A71" s="269" t="s">
        <v>200</v>
      </c>
      <c r="B71" s="270"/>
      <c r="C71" s="98"/>
      <c r="D71" s="62">
        <f>'Розшифровка 2 до формування'!D46+'Розшифровка 2 до формування'!D189</f>
        <v>105.8</v>
      </c>
      <c r="E71" s="62">
        <f>'Розшифровка 2 до формування'!E46+'Розшифровка 2 до формування'!E189</f>
        <v>108.6</v>
      </c>
      <c r="F71" s="62">
        <f>'Розшифровка 2 до формування'!F46+'Розшифровка 2 до формування'!F189</f>
        <v>66.100000000000009</v>
      </c>
      <c r="G71" s="62">
        <f t="shared" si="5"/>
        <v>-42.499999999999986</v>
      </c>
      <c r="H71" s="62">
        <f t="shared" si="3"/>
        <v>60.865561694290982</v>
      </c>
    </row>
    <row r="72" spans="1:8" s="8" customFormat="1" ht="27.75" customHeight="1">
      <c r="A72" s="269" t="s">
        <v>201</v>
      </c>
      <c r="B72" s="270"/>
      <c r="C72" s="98"/>
      <c r="D72" s="62">
        <f>'Розшифровка 2 до формування'!D47</f>
        <v>20.7</v>
      </c>
      <c r="E72" s="62">
        <f>'Розшифровка 2 до формування'!E47</f>
        <v>22</v>
      </c>
      <c r="F72" s="62">
        <f>'Розшифровка 2 до формування'!F47</f>
        <v>42.1</v>
      </c>
      <c r="G72" s="62">
        <f t="shared" si="5"/>
        <v>20.100000000000001</v>
      </c>
      <c r="H72" s="62">
        <f t="shared" si="3"/>
        <v>191.36363636363637</v>
      </c>
    </row>
    <row r="73" spans="1:8" s="8" customFormat="1" ht="27.75" customHeight="1">
      <c r="A73" s="269" t="s">
        <v>202</v>
      </c>
      <c r="B73" s="270"/>
      <c r="C73" s="98"/>
      <c r="D73" s="62">
        <f>'Розшифровка 2 до формування'!D54+'Розшифровка 2 до формування'!D216</f>
        <v>47.2</v>
      </c>
      <c r="E73" s="62">
        <f>'Розшифровка 2 до формування'!E54+'Розшифровка 2 до формування'!E216</f>
        <v>50</v>
      </c>
      <c r="F73" s="62">
        <f>'Розшифровка 2 до формування'!F54+'Розшифровка 2 до формування'!F216</f>
        <v>91.5</v>
      </c>
      <c r="G73" s="62">
        <f t="shared" si="5"/>
        <v>41.5</v>
      </c>
      <c r="H73" s="62">
        <f t="shared" si="3"/>
        <v>183</v>
      </c>
    </row>
    <row r="74" spans="1:8" s="8" customFormat="1" ht="27.75" customHeight="1">
      <c r="A74" s="269" t="s">
        <v>203</v>
      </c>
      <c r="B74" s="270"/>
      <c r="C74" s="98"/>
      <c r="D74" s="62">
        <f>'Розшифровка 2 до формування'!D55</f>
        <v>22.4</v>
      </c>
      <c r="E74" s="62">
        <f>'Розшифровка 2 до формування'!E55</f>
        <v>24</v>
      </c>
      <c r="F74" s="62">
        <f>'Розшифровка 2 до формування'!F55</f>
        <v>11.7</v>
      </c>
      <c r="G74" s="62">
        <f t="shared" si="5"/>
        <v>-12.3</v>
      </c>
      <c r="H74" s="62">
        <f t="shared" si="3"/>
        <v>48.75</v>
      </c>
    </row>
    <row r="75" spans="1:8" s="8" customFormat="1" ht="27.75" customHeight="1">
      <c r="A75" s="269" t="s">
        <v>173</v>
      </c>
      <c r="B75" s="270"/>
      <c r="C75" s="98"/>
      <c r="D75" s="62">
        <f>'Розшифровка 2 до формування'!D56+'Розшифровка 2 до формування'!D212</f>
        <v>1.6</v>
      </c>
      <c r="E75" s="62">
        <f>'Розшифровка 2 до формування'!E56+'Розшифровка 2 до формування'!E212</f>
        <v>2.5</v>
      </c>
      <c r="F75" s="62">
        <f>'Розшифровка 2 до формування'!F56+'Розшифровка 2 до формування'!F212</f>
        <v>17.8</v>
      </c>
      <c r="G75" s="62">
        <f t="shared" si="5"/>
        <v>15.3</v>
      </c>
      <c r="H75" s="62">
        <f t="shared" si="3"/>
        <v>712</v>
      </c>
    </row>
    <row r="76" spans="1:8" s="8" customFormat="1" ht="27" customHeight="1">
      <c r="A76" s="269" t="s">
        <v>141</v>
      </c>
      <c r="B76" s="270"/>
      <c r="C76" s="98"/>
      <c r="D76" s="62">
        <f>'Розшифровка 2 до формування'!D60</f>
        <v>71.400000000000006</v>
      </c>
      <c r="E76" s="62">
        <f>'Розшифровка 2 до формування'!E60</f>
        <v>87.2</v>
      </c>
      <c r="F76" s="62">
        <f>'Розшифровка 2 до формування'!F60</f>
        <v>80.099999999999994</v>
      </c>
      <c r="G76" s="62">
        <f t="shared" si="5"/>
        <v>-7.1000000000000085</v>
      </c>
      <c r="H76" s="62">
        <f t="shared" si="3"/>
        <v>91.857798165137609</v>
      </c>
    </row>
    <row r="77" spans="1:8" s="8" customFormat="1" ht="27.75" customHeight="1">
      <c r="A77" s="285" t="s">
        <v>198</v>
      </c>
      <c r="B77" s="286"/>
      <c r="C77" s="98"/>
      <c r="D77" s="62">
        <f>'Розшифровка 2 до формування'!D59+'Розшифровка 2 до формування'!D218</f>
        <v>76.5</v>
      </c>
      <c r="E77" s="62">
        <f>'Розшифровка 2 до формування'!E59+'Розшифровка 2 до формування'!E218</f>
        <v>1.6</v>
      </c>
      <c r="F77" s="62">
        <f>'Розшифровка 2 до формування'!F59+'Розшифровка 2 до формування'!F218</f>
        <v>33.9</v>
      </c>
      <c r="G77" s="62">
        <f t="shared" si="5"/>
        <v>32.299999999999997</v>
      </c>
      <c r="H77" s="62">
        <f t="shared" si="3"/>
        <v>2118.7499999999995</v>
      </c>
    </row>
    <row r="78" spans="1:8" s="8" customFormat="1" ht="27" customHeight="1">
      <c r="A78" s="269" t="s">
        <v>388</v>
      </c>
      <c r="B78" s="270"/>
      <c r="C78" s="98"/>
      <c r="D78" s="62">
        <f>'Розшифровка 2 до формування'!D246</f>
        <v>0</v>
      </c>
      <c r="E78" s="62">
        <f>'Розшифровка 2 до формування'!E246</f>
        <v>0</v>
      </c>
      <c r="F78" s="62">
        <f>'Розшифровка 2 до формування'!F246</f>
        <v>2.5</v>
      </c>
      <c r="G78" s="62"/>
      <c r="H78" s="62"/>
    </row>
    <row r="79" spans="1:8" s="8" customFormat="1" ht="27.75" customHeight="1">
      <c r="A79" s="269" t="s">
        <v>385</v>
      </c>
      <c r="B79" s="270"/>
      <c r="C79" s="98"/>
      <c r="D79" s="62">
        <f>'Розшифровка 2 до формування'!D213+'Розшифровка 2 до формування'!D248</f>
        <v>0</v>
      </c>
      <c r="E79" s="62">
        <f>'Розшифровка 2 до формування'!E213+'Розшифровка 2 до формування'!E248</f>
        <v>0</v>
      </c>
      <c r="F79" s="62">
        <f>'Розшифровка 2 до формування'!F213+'Розшифровка 2 до формування'!F248</f>
        <v>19.899999999999999</v>
      </c>
      <c r="G79" s="62"/>
      <c r="H79" s="62"/>
    </row>
    <row r="80" spans="1:8" s="8" customFormat="1" ht="60" customHeight="1">
      <c r="A80" s="269" t="s">
        <v>249</v>
      </c>
      <c r="B80" s="270"/>
      <c r="C80" s="98"/>
      <c r="D80" s="62">
        <f>'Розшифровка 2 до формування'!D108</f>
        <v>129.69999999999999</v>
      </c>
      <c r="E80" s="62"/>
      <c r="F80" s="62"/>
      <c r="G80" s="62"/>
      <c r="H80" s="62"/>
    </row>
    <row r="81" spans="1:10" ht="22.5" customHeight="1">
      <c r="A81" s="300" t="s">
        <v>137</v>
      </c>
      <c r="B81" s="301"/>
      <c r="C81" s="98"/>
      <c r="D81" s="62">
        <f>'Розшифровка 2 до формування'!D43+'Розшифровка 2 до формування'!D215</f>
        <v>30.3</v>
      </c>
      <c r="E81" s="62">
        <f>'Розшифровка 2 до формування'!E43+'Розшифровка 2 до формування'!E215</f>
        <v>164.5</v>
      </c>
      <c r="F81" s="62">
        <f>'Розшифровка 2 до формування'!F43+'Розшифровка 2 до формування'!F215</f>
        <v>122</v>
      </c>
      <c r="G81" s="62">
        <f t="shared" si="5"/>
        <v>-42.5</v>
      </c>
      <c r="H81" s="62">
        <f t="shared" si="3"/>
        <v>74.164133738601819</v>
      </c>
      <c r="I81" s="8"/>
      <c r="J81" s="8"/>
    </row>
    <row r="82" spans="1:10" ht="23.25" customHeight="1">
      <c r="A82" s="267" t="s">
        <v>160</v>
      </c>
      <c r="B82" s="268"/>
      <c r="C82" s="102"/>
      <c r="D82" s="62">
        <f>'Розшифровка 2 до формування'!D113+'Розшифровка 2 до формування'!D171</f>
        <v>1905.6999999999998</v>
      </c>
      <c r="E82" s="62">
        <f>'Розшифровка 2 до формування'!E113+'Розшифровка 2 до формування'!E171</f>
        <v>2290.6999999999998</v>
      </c>
      <c r="F82" s="62">
        <f>'Розшифровка 2 до формування'!F113+'Розшифровка 2 до формування'!F171</f>
        <v>1834.7</v>
      </c>
      <c r="G82" s="62">
        <f t="shared" si="5"/>
        <v>-455.99999999999977</v>
      </c>
      <c r="H82" s="62">
        <f t="shared" si="3"/>
        <v>80.093421224953076</v>
      </c>
      <c r="I82" s="8"/>
      <c r="J82" s="8"/>
    </row>
    <row r="83" spans="1:10" ht="23.25" customHeight="1">
      <c r="A83" s="267" t="s">
        <v>158</v>
      </c>
      <c r="B83" s="268"/>
      <c r="C83" s="102"/>
      <c r="D83" s="62">
        <f>'Розшифровка 2 до формування'!D114+'Розшифровка 2 до формування'!D172</f>
        <v>71</v>
      </c>
      <c r="E83" s="62">
        <f>'Розшифровка 2 до формування'!E114+'Розшифровка 2 до формування'!E172</f>
        <v>70.3</v>
      </c>
      <c r="F83" s="62">
        <f>'Розшифровка 2 до формування'!F114+'Розшифровка 2 до формування'!F172</f>
        <v>86.7</v>
      </c>
      <c r="G83" s="62">
        <f t="shared" si="5"/>
        <v>16.400000000000006</v>
      </c>
      <c r="H83" s="62">
        <f t="shared" si="3"/>
        <v>123.32859174964439</v>
      </c>
      <c r="I83" s="8"/>
      <c r="J83" s="8"/>
    </row>
    <row r="84" spans="1:10" ht="21.75" customHeight="1">
      <c r="A84" s="267" t="s">
        <v>159</v>
      </c>
      <c r="B84" s="268"/>
      <c r="C84" s="102"/>
      <c r="D84" s="62">
        <f>'Розшифровка 2 до формування'!D115+'Розшифровка 2 до формування'!D173</f>
        <v>730.6</v>
      </c>
      <c r="E84" s="62">
        <f>'Розшифровка 2 до формування'!E115+'Розшифровка 2 до формування'!E173</f>
        <v>819</v>
      </c>
      <c r="F84" s="62">
        <f>'Розшифровка 2 до формування'!F115+'Розшифровка 2 до формування'!F173</f>
        <v>755.3</v>
      </c>
      <c r="G84" s="62">
        <f t="shared" si="5"/>
        <v>-63.700000000000045</v>
      </c>
      <c r="H84" s="62">
        <f t="shared" si="3"/>
        <v>92.222222222222214</v>
      </c>
    </row>
    <row r="85" spans="1:10" ht="22.5" customHeight="1">
      <c r="A85" s="267" t="s">
        <v>151</v>
      </c>
      <c r="B85" s="268"/>
      <c r="C85" s="102"/>
      <c r="D85" s="62">
        <f>'Розшифровка 2 до формування'!D116+'Розшифровка 2 до формування'!D174</f>
        <v>35.5</v>
      </c>
      <c r="E85" s="62">
        <f>'Розшифровка 2 до формування'!E116+'Розшифровка 2 до формування'!E174</f>
        <v>42.800000000000004</v>
      </c>
      <c r="F85" s="62">
        <f>'Розшифровка 2 до формування'!F116+'Розшифровка 2 до формування'!F174</f>
        <v>49.6</v>
      </c>
      <c r="G85" s="62">
        <f t="shared" si="5"/>
        <v>6.7999999999999972</v>
      </c>
      <c r="H85" s="62">
        <f t="shared" ref="H85:H89" si="6">F85/E85*100</f>
        <v>115.88785046728971</v>
      </c>
    </row>
    <row r="86" spans="1:10" ht="27.75" customHeight="1">
      <c r="A86" s="267" t="s">
        <v>221</v>
      </c>
      <c r="B86" s="268"/>
      <c r="C86" s="102"/>
      <c r="D86" s="62">
        <f>'Розшифровка 2 до формування'!D175</f>
        <v>0.5</v>
      </c>
      <c r="E86" s="62">
        <f>'Розшифровка 2 до формування'!E175</f>
        <v>2.4</v>
      </c>
      <c r="F86" s="62">
        <f>'Розшифровка 2 до формування'!F175</f>
        <v>0.4</v>
      </c>
      <c r="G86" s="62">
        <f t="shared" si="5"/>
        <v>-2</v>
      </c>
      <c r="H86" s="62">
        <f t="shared" si="6"/>
        <v>16.666666666666668</v>
      </c>
    </row>
    <row r="87" spans="1:10" ht="25.5" customHeight="1">
      <c r="A87" s="282" t="s">
        <v>208</v>
      </c>
      <c r="B87" s="283"/>
      <c r="C87" s="98"/>
      <c r="D87" s="62">
        <f>'Розшифровка 2 до формування'!D42+'Розшифровка 2 до формування'!D208</f>
        <v>21.9</v>
      </c>
      <c r="E87" s="62">
        <f>'Розшифровка 2 до формування'!E42+'Розшифровка 2 до формування'!E208</f>
        <v>19</v>
      </c>
      <c r="F87" s="62">
        <f>'Розшифровка 2 до формування'!F42+'Розшифровка 2 до формування'!F208</f>
        <v>35</v>
      </c>
      <c r="G87" s="62">
        <f t="shared" si="5"/>
        <v>16</v>
      </c>
      <c r="H87" s="62">
        <f t="shared" si="6"/>
        <v>184.21052631578948</v>
      </c>
    </row>
    <row r="88" spans="1:10" ht="23.25" customHeight="1">
      <c r="A88" s="271" t="s">
        <v>205</v>
      </c>
      <c r="B88" s="272"/>
      <c r="C88" s="98"/>
      <c r="D88" s="62">
        <f>'Розшифровка 2 до формування'!D57</f>
        <v>19.899999999999999</v>
      </c>
      <c r="E88" s="62">
        <f>'Розшифровка 2 до формування'!E57</f>
        <v>140</v>
      </c>
      <c r="F88" s="62">
        <f>'Розшифровка 2 до формування'!F57</f>
        <v>0</v>
      </c>
      <c r="G88" s="62">
        <f t="shared" si="5"/>
        <v>-140</v>
      </c>
      <c r="H88" s="62">
        <f t="shared" si="6"/>
        <v>0</v>
      </c>
    </row>
    <row r="89" spans="1:10" ht="27.75" customHeight="1">
      <c r="A89" s="271" t="s">
        <v>206</v>
      </c>
      <c r="B89" s="272"/>
      <c r="C89" s="98"/>
      <c r="D89" s="62">
        <f>'Розшифровка 2 до формування'!D58</f>
        <v>3.8</v>
      </c>
      <c r="E89" s="62">
        <f>'Розшифровка 2 до формування'!E58</f>
        <v>1.4</v>
      </c>
      <c r="F89" s="62">
        <f>'Розшифровка 2 до формування'!F58</f>
        <v>17</v>
      </c>
      <c r="G89" s="62">
        <f t="shared" si="5"/>
        <v>15.6</v>
      </c>
      <c r="H89" s="62">
        <f t="shared" si="6"/>
        <v>1214.2857142857144</v>
      </c>
    </row>
    <row r="90" spans="1:10" ht="27.75" customHeight="1">
      <c r="A90" s="271" t="s">
        <v>331</v>
      </c>
      <c r="B90" s="272"/>
      <c r="C90" s="98"/>
      <c r="D90" s="62"/>
      <c r="E90" s="62"/>
      <c r="F90" s="62">
        <v>198</v>
      </c>
      <c r="G90" s="62">
        <f t="shared" si="5"/>
        <v>198</v>
      </c>
      <c r="H90" s="61"/>
    </row>
    <row r="91" spans="1:10" ht="39" customHeight="1">
      <c r="A91" s="271" t="s">
        <v>346</v>
      </c>
      <c r="B91" s="272"/>
      <c r="C91" s="98"/>
      <c r="D91" s="62"/>
      <c r="E91" s="62"/>
      <c r="F91" s="62"/>
      <c r="G91" s="62">
        <f t="shared" si="5"/>
        <v>0</v>
      </c>
      <c r="H91" s="61"/>
    </row>
    <row r="92" spans="1:10" ht="23.25" customHeight="1">
      <c r="A92" s="271" t="s">
        <v>351</v>
      </c>
      <c r="B92" s="272"/>
      <c r="C92" s="98"/>
      <c r="D92" s="62"/>
      <c r="E92" s="62"/>
      <c r="F92" s="62">
        <v>0.9</v>
      </c>
      <c r="G92" s="62">
        <f t="shared" si="5"/>
        <v>0.9</v>
      </c>
      <c r="H92" s="61"/>
    </row>
    <row r="93" spans="1:10" ht="23.25" customHeight="1">
      <c r="A93" s="271" t="s">
        <v>329</v>
      </c>
      <c r="B93" s="272"/>
      <c r="C93" s="98"/>
      <c r="D93" s="62"/>
      <c r="E93" s="62"/>
      <c r="F93" s="62">
        <v>15.5</v>
      </c>
      <c r="G93" s="62">
        <f t="shared" si="5"/>
        <v>15.5</v>
      </c>
      <c r="H93" s="61"/>
    </row>
    <row r="94" spans="1:10" ht="25.5" customHeight="1">
      <c r="A94" s="287" t="s">
        <v>384</v>
      </c>
      <c r="B94" s="288"/>
      <c r="C94" s="98"/>
      <c r="D94" s="62"/>
      <c r="E94" s="62"/>
      <c r="F94" s="62">
        <v>13.5</v>
      </c>
      <c r="G94" s="62">
        <f t="shared" si="5"/>
        <v>13.5</v>
      </c>
      <c r="H94" s="61"/>
    </row>
    <row r="95" spans="1:10" ht="27.75" customHeight="1">
      <c r="A95" s="287" t="s">
        <v>377</v>
      </c>
      <c r="B95" s="288"/>
      <c r="C95" s="98"/>
      <c r="D95" s="62"/>
      <c r="E95" s="62"/>
      <c r="F95" s="62">
        <v>5.2</v>
      </c>
      <c r="G95" s="62">
        <f t="shared" si="5"/>
        <v>5.2</v>
      </c>
      <c r="H95" s="61"/>
    </row>
    <row r="96" spans="1:10" ht="27.75" customHeight="1">
      <c r="A96" s="285" t="s">
        <v>207</v>
      </c>
      <c r="B96" s="286"/>
      <c r="C96" s="98"/>
      <c r="D96" s="195">
        <f>'Розшифровка 2 до формування'!D61+'Розшифровка 2 до формування'!D210+'Розшифровка 2 до формування'!D188</f>
        <v>2.9</v>
      </c>
      <c r="E96" s="195">
        <f>'Розшифровка 2 до формування'!E61+'Розшифровка 2 до формування'!E210+'Розшифровка 2 до формування'!E188</f>
        <v>6.8</v>
      </c>
      <c r="F96" s="195">
        <f>'Розшифровка 2 до формування'!F61+'Розшифровка 2 до формування'!F210+'Розшифровка 2 до формування'!F188</f>
        <v>2.4000000000000004</v>
      </c>
      <c r="G96" s="62">
        <f t="shared" si="5"/>
        <v>-4.3999999999999995</v>
      </c>
      <c r="H96" s="61"/>
    </row>
    <row r="97" spans="1:8" ht="27.75" customHeight="1">
      <c r="A97" s="285" t="s">
        <v>352</v>
      </c>
      <c r="B97" s="286"/>
      <c r="C97" s="98"/>
      <c r="D97" s="195">
        <f>'Розшифровка 2 до формування'!D39</f>
        <v>0.7</v>
      </c>
      <c r="E97" s="195">
        <f>'Розшифровка 2 до формування'!E39</f>
        <v>0</v>
      </c>
      <c r="F97" s="195">
        <f>'Розшифровка 2 до формування'!F39</f>
        <v>0</v>
      </c>
      <c r="G97" s="62"/>
      <c r="H97" s="61"/>
    </row>
    <row r="98" spans="1:8" ht="27.75" customHeight="1">
      <c r="A98" s="285" t="s">
        <v>378</v>
      </c>
      <c r="B98" s="286"/>
      <c r="C98" s="98"/>
      <c r="D98" s="62"/>
      <c r="E98" s="62"/>
      <c r="F98" s="62">
        <v>8</v>
      </c>
      <c r="G98" s="62"/>
      <c r="H98" s="61"/>
    </row>
    <row r="99" spans="1:8" ht="27.75" customHeight="1">
      <c r="A99" s="285" t="s">
        <v>379</v>
      </c>
      <c r="B99" s="286"/>
      <c r="C99" s="98"/>
      <c r="D99" s="62"/>
      <c r="E99" s="62"/>
      <c r="F99" s="62">
        <v>36.700000000000003</v>
      </c>
      <c r="G99" s="62"/>
      <c r="H99" s="61"/>
    </row>
    <row r="100" spans="1:8" ht="27.75" customHeight="1">
      <c r="A100" s="285" t="s">
        <v>380</v>
      </c>
      <c r="B100" s="286"/>
      <c r="C100" s="98"/>
      <c r="D100" s="62"/>
      <c r="E100" s="62"/>
      <c r="F100" s="62">
        <v>31.2</v>
      </c>
      <c r="G100" s="62"/>
      <c r="H100" s="61"/>
    </row>
    <row r="101" spans="1:8" ht="27.75" customHeight="1">
      <c r="A101" s="285" t="s">
        <v>332</v>
      </c>
      <c r="B101" s="286"/>
      <c r="C101" s="98"/>
      <c r="D101" s="62"/>
      <c r="E101" s="62"/>
      <c r="F101" s="62">
        <v>14.1</v>
      </c>
      <c r="G101" s="62"/>
      <c r="H101" s="61"/>
    </row>
    <row r="102" spans="1:8" ht="27.75" customHeight="1">
      <c r="A102" s="285" t="s">
        <v>373</v>
      </c>
      <c r="B102" s="286"/>
      <c r="C102" s="98"/>
      <c r="D102" s="62"/>
      <c r="E102" s="62"/>
      <c r="F102" s="62">
        <v>3.6</v>
      </c>
      <c r="G102" s="62"/>
      <c r="H102" s="61"/>
    </row>
    <row r="103" spans="1:8" ht="27.75" customHeight="1">
      <c r="A103" s="285" t="s">
        <v>374</v>
      </c>
      <c r="B103" s="286"/>
      <c r="C103" s="98"/>
      <c r="D103" s="195">
        <f>'Розшифровка 2 до формування'!D62+'Розшифровка 2 до формування'!D211+'Розшифровка 2 до формування'!D244</f>
        <v>307.10000000000002</v>
      </c>
      <c r="E103" s="195">
        <f>'Розшифровка 2 до формування'!E62+'Розшифровка 2 до формування'!E211+'Розшифровка 2 до формування'!E244</f>
        <v>508.8</v>
      </c>
      <c r="F103" s="195">
        <f>'Розшифровка 2 до формування'!F62+'Розшифровка 2 до формування'!F211+'Розшифровка 2 до формування'!F244</f>
        <v>109.10000000000001</v>
      </c>
      <c r="G103" s="62"/>
      <c r="H103" s="61"/>
    </row>
    <row r="104" spans="1:8" ht="38.25" customHeight="1">
      <c r="A104" s="302" t="s">
        <v>346</v>
      </c>
      <c r="B104" s="303"/>
      <c r="C104" s="98"/>
      <c r="D104" s="195"/>
      <c r="E104" s="195">
        <f>'Розшифровка 2 до формування'!E209</f>
        <v>45</v>
      </c>
      <c r="F104" s="195"/>
      <c r="G104" s="62"/>
      <c r="H104" s="61"/>
    </row>
    <row r="105" spans="1:8" ht="25.5" customHeight="1">
      <c r="A105" s="285" t="s">
        <v>386</v>
      </c>
      <c r="B105" s="286"/>
      <c r="C105" s="98"/>
      <c r="D105" s="249">
        <f>'Розшифровка 2 до формування'!D247</f>
        <v>0</v>
      </c>
      <c r="E105" s="249">
        <f>'Розшифровка 2 до формування'!E247</f>
        <v>0</v>
      </c>
      <c r="F105" s="249">
        <f>'Розшифровка 2 до формування'!F247</f>
        <v>1.1000000000000001</v>
      </c>
      <c r="G105" s="62">
        <f t="shared" si="5"/>
        <v>1.1000000000000001</v>
      </c>
      <c r="H105" s="61"/>
    </row>
    <row r="106" spans="1:8" ht="27.75" customHeight="1">
      <c r="A106" s="285" t="s">
        <v>142</v>
      </c>
      <c r="B106" s="286"/>
      <c r="C106" s="98"/>
      <c r="D106" s="195">
        <f>'Розшифровка 2 до формування'!D214+'Розшифровка 2 до формування'!D245</f>
        <v>59.6</v>
      </c>
      <c r="E106" s="195">
        <f>'Розшифровка 2 до формування'!E214+'Розшифровка 2 до формування'!E245</f>
        <v>0</v>
      </c>
      <c r="F106" s="195">
        <f>'Розшифровка 2 до формування'!F214+'Розшифровка 2 до формування'!F245</f>
        <v>15.5</v>
      </c>
      <c r="G106" s="62">
        <f t="shared" si="5"/>
        <v>15.5</v>
      </c>
      <c r="H106" s="61"/>
    </row>
    <row r="107" spans="1:8">
      <c r="A107" s="280" t="s">
        <v>103</v>
      </c>
      <c r="B107" s="281"/>
      <c r="C107" s="98">
        <v>1035</v>
      </c>
      <c r="D107" s="195"/>
      <c r="E107" s="195"/>
      <c r="F107" s="195"/>
      <c r="G107" s="62">
        <f t="shared" si="5"/>
        <v>0</v>
      </c>
      <c r="H107" s="61"/>
    </row>
    <row r="108" spans="1:8" ht="27.75" customHeight="1">
      <c r="A108" s="285" t="s">
        <v>141</v>
      </c>
      <c r="B108" s="286"/>
      <c r="C108" s="103"/>
      <c r="D108" s="195"/>
      <c r="E108" s="195"/>
      <c r="F108" s="195"/>
      <c r="G108" s="62">
        <f t="shared" si="5"/>
        <v>0</v>
      </c>
      <c r="H108" s="61"/>
    </row>
    <row r="109" spans="1:8" ht="31.5" customHeight="1">
      <c r="A109" s="278" t="s">
        <v>261</v>
      </c>
      <c r="B109" s="278"/>
      <c r="C109" s="284"/>
      <c r="D109" s="284"/>
      <c r="E109" s="145"/>
      <c r="F109" s="58"/>
      <c r="G109" s="304" t="s">
        <v>134</v>
      </c>
      <c r="H109" s="304"/>
    </row>
    <row r="110" spans="1:8">
      <c r="A110" s="279" t="s">
        <v>67</v>
      </c>
      <c r="B110" s="279"/>
      <c r="C110" s="277" t="s">
        <v>296</v>
      </c>
      <c r="D110" s="277"/>
      <c r="E110" s="144"/>
      <c r="F110" s="1"/>
      <c r="G110" s="279" t="s">
        <v>295</v>
      </c>
      <c r="H110" s="279"/>
    </row>
    <row r="111" spans="1:8">
      <c r="B111" s="41"/>
      <c r="D111" s="7"/>
      <c r="E111" s="40"/>
      <c r="F111" s="40"/>
      <c r="G111" s="40"/>
      <c r="H111" s="40"/>
    </row>
    <row r="112" spans="1:8">
      <c r="B112" s="41"/>
      <c r="D112" s="7"/>
      <c r="E112" s="40"/>
      <c r="F112" s="40"/>
      <c r="G112" s="40"/>
      <c r="H112" s="40"/>
    </row>
    <row r="113" spans="2:8">
      <c r="B113" s="41"/>
      <c r="D113" s="7"/>
      <c r="E113" s="40"/>
      <c r="F113" s="40"/>
      <c r="G113" s="40"/>
      <c r="H113" s="40"/>
    </row>
    <row r="114" spans="2:8">
      <c r="B114" s="41"/>
      <c r="D114" s="7"/>
      <c r="E114" s="40"/>
      <c r="F114" s="40"/>
      <c r="G114" s="40"/>
      <c r="H114" s="40"/>
    </row>
    <row r="115" spans="2:8">
      <c r="B115" s="41"/>
      <c r="D115" s="7"/>
      <c r="E115" s="40"/>
      <c r="F115" s="40"/>
      <c r="G115" s="40"/>
      <c r="H115" s="40"/>
    </row>
    <row r="116" spans="2:8">
      <c r="B116" s="41"/>
      <c r="D116" s="7"/>
      <c r="E116" s="40"/>
      <c r="F116" s="40"/>
      <c r="G116" s="40"/>
      <c r="H116" s="40"/>
    </row>
    <row r="117" spans="2:8">
      <c r="B117" s="41"/>
      <c r="D117" s="7"/>
      <c r="E117" s="40"/>
      <c r="F117" s="40"/>
      <c r="G117" s="40"/>
      <c r="H117" s="40"/>
    </row>
    <row r="118" spans="2:8">
      <c r="B118" s="41"/>
      <c r="D118" s="7"/>
      <c r="E118" s="40"/>
      <c r="F118" s="40"/>
      <c r="G118" s="40"/>
      <c r="H118" s="40"/>
    </row>
    <row r="119" spans="2:8">
      <c r="B119" s="41"/>
      <c r="D119" s="7"/>
      <c r="E119" s="40"/>
      <c r="F119" s="40"/>
      <c r="G119" s="40"/>
      <c r="H119" s="40"/>
    </row>
    <row r="120" spans="2:8">
      <c r="B120" s="41"/>
      <c r="D120" s="7"/>
      <c r="E120" s="40"/>
      <c r="F120" s="40"/>
      <c r="G120" s="40"/>
      <c r="H120" s="40"/>
    </row>
    <row r="121" spans="2:8">
      <c r="B121" s="41"/>
      <c r="D121" s="7"/>
      <c r="E121" s="40"/>
      <c r="F121" s="40"/>
      <c r="G121" s="40"/>
      <c r="H121" s="40"/>
    </row>
    <row r="122" spans="2:8">
      <c r="B122" s="41"/>
      <c r="D122" s="7"/>
      <c r="E122" s="40"/>
      <c r="F122" s="40"/>
      <c r="G122" s="40"/>
      <c r="H122" s="40"/>
    </row>
    <row r="123" spans="2:8">
      <c r="B123" s="41"/>
      <c r="D123" s="7"/>
      <c r="E123" s="40"/>
      <c r="F123" s="40"/>
      <c r="G123" s="40"/>
      <c r="H123" s="40"/>
    </row>
    <row r="124" spans="2:8">
      <c r="B124" s="41"/>
      <c r="D124" s="7"/>
      <c r="E124" s="40"/>
      <c r="F124" s="40"/>
      <c r="G124" s="40"/>
      <c r="H124" s="40"/>
    </row>
    <row r="125" spans="2:8">
      <c r="B125" s="41"/>
      <c r="D125" s="7"/>
      <c r="E125" s="40"/>
      <c r="F125" s="40"/>
      <c r="G125" s="40"/>
      <c r="H125" s="40"/>
    </row>
    <row r="126" spans="2:8">
      <c r="B126" s="41"/>
    </row>
    <row r="127" spans="2:8">
      <c r="B127" s="42"/>
    </row>
    <row r="128" spans="2:8">
      <c r="B128" s="42"/>
    </row>
    <row r="129" spans="2:2">
      <c r="B129" s="42"/>
    </row>
    <row r="130" spans="2:2">
      <c r="B130" s="42"/>
    </row>
    <row r="131" spans="2:2">
      <c r="B131" s="42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2"/>
    </row>
    <row r="138" spans="2:2">
      <c r="B138" s="42"/>
    </row>
    <row r="139" spans="2:2">
      <c r="B139" s="42"/>
    </row>
    <row r="140" spans="2:2">
      <c r="B140" s="42"/>
    </row>
    <row r="141" spans="2:2">
      <c r="B141" s="42"/>
    </row>
    <row r="142" spans="2:2">
      <c r="B142" s="42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2"/>
    </row>
    <row r="201" spans="2:2">
      <c r="B201" s="42"/>
    </row>
    <row r="202" spans="2:2">
      <c r="B202" s="42"/>
    </row>
    <row r="203" spans="2:2">
      <c r="B203" s="42"/>
    </row>
    <row r="204" spans="2:2">
      <c r="B204" s="42"/>
    </row>
    <row r="205" spans="2:2">
      <c r="B205" s="42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2"/>
    </row>
    <row r="212" spans="2:2">
      <c r="B212" s="42"/>
    </row>
    <row r="213" spans="2:2">
      <c r="B213" s="42"/>
    </row>
    <row r="214" spans="2:2">
      <c r="B214" s="42"/>
    </row>
    <row r="215" spans="2:2">
      <c r="B215" s="42"/>
    </row>
    <row r="216" spans="2:2">
      <c r="B216" s="42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2"/>
    </row>
    <row r="223" spans="2:2">
      <c r="B223" s="42"/>
    </row>
    <row r="224" spans="2:2">
      <c r="B224" s="42"/>
    </row>
    <row r="225" spans="2:2">
      <c r="B225" s="42"/>
    </row>
    <row r="226" spans="2:2">
      <c r="B226" s="42"/>
    </row>
    <row r="227" spans="2:2">
      <c r="B227" s="42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2"/>
    </row>
    <row r="234" spans="2:2">
      <c r="B234" s="42"/>
    </row>
    <row r="235" spans="2:2">
      <c r="B235" s="42"/>
    </row>
    <row r="236" spans="2:2">
      <c r="B236" s="42"/>
    </row>
    <row r="237" spans="2:2">
      <c r="B237" s="42"/>
    </row>
    <row r="238" spans="2:2">
      <c r="B238" s="42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2"/>
    </row>
    <row r="245" spans="2:2">
      <c r="B245" s="42"/>
    </row>
    <row r="246" spans="2:2">
      <c r="B246" s="42"/>
    </row>
    <row r="247" spans="2:2">
      <c r="B247" s="42"/>
    </row>
    <row r="248" spans="2:2">
      <c r="B248" s="42"/>
    </row>
    <row r="249" spans="2:2">
      <c r="B249" s="42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2"/>
    </row>
    <row r="256" spans="2: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</sheetData>
  <mergeCells count="106">
    <mergeCell ref="A104:B104"/>
    <mergeCell ref="G110:H110"/>
    <mergeCell ref="G109:H109"/>
    <mergeCell ref="B2:H2"/>
    <mergeCell ref="F4:F5"/>
    <mergeCell ref="G4:G5"/>
    <mergeCell ref="A4:A5"/>
    <mergeCell ref="E4:E5"/>
    <mergeCell ref="D4:D5"/>
    <mergeCell ref="B4:B5"/>
    <mergeCell ref="C4:C5"/>
    <mergeCell ref="A19:B19"/>
    <mergeCell ref="A7:B7"/>
    <mergeCell ref="A8:B8"/>
    <mergeCell ref="A11:B11"/>
    <mergeCell ref="H4:H5"/>
    <mergeCell ref="A21:B21"/>
    <mergeCell ref="A54:B54"/>
    <mergeCell ref="A50:B50"/>
    <mergeCell ref="A30:B30"/>
    <mergeCell ref="A53:B53"/>
    <mergeCell ref="A43:B43"/>
    <mergeCell ref="A48:B48"/>
    <mergeCell ref="A45:B45"/>
    <mergeCell ref="A28:B28"/>
    <mergeCell ref="A103:B103"/>
    <mergeCell ref="A29:B29"/>
    <mergeCell ref="A76:B76"/>
    <mergeCell ref="A75:B75"/>
    <mergeCell ref="A60:B60"/>
    <mergeCell ref="A81:B81"/>
    <mergeCell ref="A80:B80"/>
    <mergeCell ref="A55:B55"/>
    <mergeCell ref="A65:B65"/>
    <mergeCell ref="A59:B59"/>
    <mergeCell ref="A61:B61"/>
    <mergeCell ref="A69:B69"/>
    <mergeCell ref="A70:B70"/>
    <mergeCell ref="A67:B67"/>
    <mergeCell ref="A62:B62"/>
    <mergeCell ref="A63:B63"/>
    <mergeCell ref="A79:B79"/>
    <mergeCell ref="A52:B52"/>
    <mergeCell ref="A47:B47"/>
    <mergeCell ref="A77:B77"/>
    <mergeCell ref="A74:B74"/>
    <mergeCell ref="A82:B82"/>
    <mergeCell ref="A23:B23"/>
    <mergeCell ref="A24:B24"/>
    <mergeCell ref="A25:B25"/>
    <mergeCell ref="A41:B41"/>
    <mergeCell ref="A42:B42"/>
    <mergeCell ref="A72:B72"/>
    <mergeCell ref="A73:B73"/>
    <mergeCell ref="A56:B56"/>
    <mergeCell ref="A37:B37"/>
    <mergeCell ref="A34:B34"/>
    <mergeCell ref="A57:B57"/>
    <mergeCell ref="A71:B71"/>
    <mergeCell ref="A68:B68"/>
    <mergeCell ref="A66:B66"/>
    <mergeCell ref="A64:B64"/>
    <mergeCell ref="A26:B26"/>
    <mergeCell ref="A27:B27"/>
    <mergeCell ref="A31:B31"/>
    <mergeCell ref="A33:B33"/>
    <mergeCell ref="A58:B58"/>
    <mergeCell ref="A38:B38"/>
    <mergeCell ref="A35:B35"/>
    <mergeCell ref="A32:B32"/>
    <mergeCell ref="A36:B36"/>
    <mergeCell ref="C110:D110"/>
    <mergeCell ref="A109:B109"/>
    <mergeCell ref="A110:B110"/>
    <mergeCell ref="A107:B107"/>
    <mergeCell ref="A89:B89"/>
    <mergeCell ref="A90:B90"/>
    <mergeCell ref="A87:B87"/>
    <mergeCell ref="C109:D109"/>
    <mergeCell ref="A96:B96"/>
    <mergeCell ref="A105:B105"/>
    <mergeCell ref="A106:B106"/>
    <mergeCell ref="A108:B108"/>
    <mergeCell ref="A88:B88"/>
    <mergeCell ref="A91:B91"/>
    <mergeCell ref="A92:B92"/>
    <mergeCell ref="A98:B98"/>
    <mergeCell ref="A99:B99"/>
    <mergeCell ref="A100:B100"/>
    <mergeCell ref="A101:B101"/>
    <mergeCell ref="A102:B102"/>
    <mergeCell ref="A93:B93"/>
    <mergeCell ref="A97:B97"/>
    <mergeCell ref="A94:B94"/>
    <mergeCell ref="A95:B95"/>
    <mergeCell ref="A83:B83"/>
    <mergeCell ref="A84:B84"/>
    <mergeCell ref="A85:B85"/>
    <mergeCell ref="A86:B86"/>
    <mergeCell ref="A78:B78"/>
    <mergeCell ref="A39:B39"/>
    <mergeCell ref="A40:B40"/>
    <mergeCell ref="A49:B49"/>
    <mergeCell ref="A46:B46"/>
    <mergeCell ref="A51:B51"/>
    <mergeCell ref="A44:B44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56" orientation="landscape" r:id="rId1"/>
  <rowBreaks count="3" manualBreakCount="3">
    <brk id="22" max="7" man="1"/>
    <brk id="67" max="7" man="1"/>
    <brk id="8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379"/>
  <sheetViews>
    <sheetView view="pageBreakPreview" topLeftCell="A43" zoomScale="60" zoomScaleNormal="51" workbookViewId="0">
      <selection activeCell="F244" sqref="F244"/>
    </sheetView>
  </sheetViews>
  <sheetFormatPr defaultRowHeight="18.75"/>
  <cols>
    <col min="1" max="1" width="9.140625" style="1"/>
    <col min="2" max="2" width="118.7109375" style="1" customWidth="1"/>
    <col min="3" max="3" width="15.5703125" style="6" customWidth="1"/>
    <col min="4" max="4" width="18.140625" style="6" customWidth="1"/>
    <col min="5" max="5" width="16.85546875" style="6" customWidth="1"/>
    <col min="6" max="6" width="16.7109375" style="6" customWidth="1"/>
    <col min="7" max="7" width="19.28515625" style="6" customWidth="1"/>
    <col min="8" max="8" width="16.28515625" style="1" customWidth="1"/>
    <col min="9" max="9" width="20.85546875" style="1" customWidth="1"/>
    <col min="10" max="10" width="16.140625" style="1" customWidth="1"/>
    <col min="11" max="11" width="16.42578125" style="1" customWidth="1"/>
    <col min="12" max="12" width="15.42578125" style="1" customWidth="1"/>
    <col min="13" max="13" width="16.28515625" style="1" customWidth="1"/>
    <col min="14" max="14" width="19.140625" style="1" bestFit="1" customWidth="1"/>
    <col min="15" max="15" width="18.42578125" style="1" bestFit="1" customWidth="1"/>
    <col min="16" max="16" width="12.7109375" style="1" customWidth="1"/>
    <col min="17" max="16384" width="9.140625" style="1"/>
  </cols>
  <sheetData>
    <row r="2" spans="1:15" ht="22.5" customHeight="1">
      <c r="B2" s="305" t="s">
        <v>132</v>
      </c>
      <c r="C2" s="305"/>
      <c r="D2" s="305"/>
      <c r="E2" s="305"/>
      <c r="F2" s="305"/>
      <c r="G2" s="305"/>
      <c r="H2" s="187"/>
      <c r="I2" s="187"/>
      <c r="J2" s="187"/>
      <c r="K2" s="187"/>
    </row>
    <row r="3" spans="1:15">
      <c r="B3" s="31"/>
      <c r="C3" s="32"/>
      <c r="D3" s="31"/>
      <c r="E3" s="31"/>
      <c r="F3" s="31"/>
      <c r="G3" s="32"/>
      <c r="H3" s="1" t="s">
        <v>73</v>
      </c>
      <c r="I3" s="31"/>
    </row>
    <row r="4" spans="1:15" ht="41.25" customHeight="1">
      <c r="A4" s="310" t="s">
        <v>87</v>
      </c>
      <c r="B4" s="310" t="s">
        <v>22</v>
      </c>
      <c r="C4" s="314" t="s">
        <v>4</v>
      </c>
      <c r="D4" s="312" t="s">
        <v>370</v>
      </c>
      <c r="E4" s="329" t="s">
        <v>371</v>
      </c>
      <c r="F4" s="306" t="s">
        <v>372</v>
      </c>
      <c r="G4" s="308" t="s">
        <v>186</v>
      </c>
      <c r="H4" s="314" t="s">
        <v>187</v>
      </c>
    </row>
    <row r="5" spans="1:15" ht="54" customHeight="1">
      <c r="A5" s="311"/>
      <c r="B5" s="311"/>
      <c r="C5" s="315"/>
      <c r="D5" s="313"/>
      <c r="E5" s="330"/>
      <c r="F5" s="307"/>
      <c r="G5" s="309"/>
      <c r="H5" s="315"/>
    </row>
    <row r="6" spans="1:15" ht="30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27" t="s">
        <v>94</v>
      </c>
      <c r="B7" s="328"/>
      <c r="C7" s="75"/>
      <c r="D7" s="57">
        <f>D8+D74+D119+D153+D161+D178+D190+D222+D233+D249+D253</f>
        <v>35839.4</v>
      </c>
      <c r="E7" s="57">
        <f>E8+E74+E119+E153+E161+E178+E190+E222+E233+E249+E253</f>
        <v>42660.299999999996</v>
      </c>
      <c r="F7" s="57">
        <f>F8+F74+F119+F153+F161+F178+F190+F222+F233+F249+F253</f>
        <v>34792.400000000001</v>
      </c>
      <c r="G7" s="57">
        <f>F7-E7</f>
        <v>-7867.8999999999942</v>
      </c>
      <c r="H7" s="57">
        <f>F7/E7*100</f>
        <v>81.556857312302071</v>
      </c>
      <c r="I7" s="68"/>
    </row>
    <row r="8" spans="1:15" ht="43.5" customHeight="1">
      <c r="A8" s="243" t="s">
        <v>95</v>
      </c>
      <c r="B8" s="244" t="s">
        <v>131</v>
      </c>
      <c r="C8" s="243"/>
      <c r="D8" s="235">
        <f>D11+D25+D71</f>
        <v>27217.7</v>
      </c>
      <c r="E8" s="235">
        <f>E11+E25+E71</f>
        <v>37866.5</v>
      </c>
      <c r="F8" s="235">
        <f>F11+F25+F71</f>
        <v>30758.799999999999</v>
      </c>
      <c r="G8" s="245">
        <f t="shared" ref="G8:G81" si="0">F8-E8</f>
        <v>-7107.7000000000007</v>
      </c>
      <c r="H8" s="245">
        <f t="shared" ref="H8:H81" si="1">F8/E8*100</f>
        <v>81.229582876685186</v>
      </c>
      <c r="I8" s="68"/>
      <c r="K8" s="178"/>
      <c r="L8" s="178"/>
      <c r="M8" s="178"/>
    </row>
    <row r="9" spans="1:15" ht="27.75" hidden="1" customHeight="1">
      <c r="A9" s="143"/>
      <c r="B9" s="76" t="s">
        <v>189</v>
      </c>
      <c r="C9" s="143"/>
      <c r="D9" s="57"/>
      <c r="E9" s="57"/>
      <c r="F9" s="57"/>
      <c r="G9" s="54">
        <f t="shared" si="0"/>
        <v>0</v>
      </c>
      <c r="H9" s="54" t="e">
        <f t="shared" si="1"/>
        <v>#DIV/0!</v>
      </c>
      <c r="I9" s="68"/>
      <c r="J9" s="67">
        <v>71762</v>
      </c>
    </row>
    <row r="10" spans="1:15" ht="24.75" hidden="1" customHeight="1">
      <c r="A10" s="77"/>
      <c r="B10" s="78" t="s">
        <v>96</v>
      </c>
      <c r="C10" s="75"/>
      <c r="D10" s="54"/>
      <c r="E10" s="54"/>
      <c r="F10" s="54"/>
      <c r="G10" s="54">
        <f t="shared" si="0"/>
        <v>0</v>
      </c>
      <c r="H10" s="54" t="e">
        <f t="shared" si="1"/>
        <v>#DIV/0!</v>
      </c>
      <c r="I10" s="68"/>
      <c r="J10" s="67">
        <v>3587.2799999999997</v>
      </c>
    </row>
    <row r="11" spans="1:15" ht="41.25" customHeight="1">
      <c r="A11" s="156" t="s">
        <v>97</v>
      </c>
      <c r="B11" s="84" t="s">
        <v>100</v>
      </c>
      <c r="C11" s="82">
        <v>1010</v>
      </c>
      <c r="D11" s="65">
        <f>D12+D17+D18+D23+D22+D20+D21</f>
        <v>22085.7</v>
      </c>
      <c r="E11" s="65">
        <f>E12+E17+E18+E23+E22+E20+E21</f>
        <v>31430.699999999997</v>
      </c>
      <c r="F11" s="65">
        <f>F12+F17+F18+F23+F22+F20+F21</f>
        <v>26752.799999999999</v>
      </c>
      <c r="G11" s="65">
        <f t="shared" si="0"/>
        <v>-4677.8999999999978</v>
      </c>
      <c r="H11" s="65">
        <f t="shared" si="1"/>
        <v>85.116780727123484</v>
      </c>
      <c r="I11" s="68"/>
      <c r="J11" s="171">
        <v>1010</v>
      </c>
      <c r="K11" s="211">
        <f>SUM(D11,D76,D121,D180,D192,D235)</f>
        <v>25954.800000000003</v>
      </c>
      <c r="L11" s="211">
        <f>SUM(E11,E76,E121,E180,E192,E235)</f>
        <v>31769.699999999997</v>
      </c>
      <c r="M11" s="211">
        <f>SUM(F11,F76,F121,F180,F192,F235)</f>
        <v>27661.1</v>
      </c>
      <c r="N11" s="63"/>
      <c r="O11" s="63"/>
    </row>
    <row r="12" spans="1:15" ht="28.5" customHeight="1">
      <c r="A12" s="79" t="s">
        <v>163</v>
      </c>
      <c r="B12" s="80" t="s">
        <v>297</v>
      </c>
      <c r="C12" s="81">
        <v>1011</v>
      </c>
      <c r="D12" s="59">
        <f>D13+D14+D15+D16</f>
        <v>3865.7</v>
      </c>
      <c r="E12" s="59">
        <f>E13+E14+E15+E16</f>
        <v>4571.8</v>
      </c>
      <c r="F12" s="59">
        <f>F13+F14+F15+F16</f>
        <v>3704.3999999999996</v>
      </c>
      <c r="G12" s="59">
        <f t="shared" si="0"/>
        <v>-867.40000000000055</v>
      </c>
      <c r="H12" s="59">
        <f t="shared" si="1"/>
        <v>81.027166542718405</v>
      </c>
      <c r="I12" s="68"/>
      <c r="J12" s="169">
        <v>1011</v>
      </c>
      <c r="K12" s="63">
        <f>SUM(D12,D77,D122,D181,D193,D236,)</f>
        <v>5737.2</v>
      </c>
      <c r="L12" s="63">
        <f>SUM(E12,E77,E122,E181,E193,E236,)</f>
        <v>4905.8</v>
      </c>
      <c r="M12" s="63">
        <f>SUM(F12,F77,F122,F181,F193,F236,)</f>
        <v>4609</v>
      </c>
    </row>
    <row r="13" spans="1:15" ht="28.5" customHeight="1">
      <c r="A13" s="79"/>
      <c r="B13" s="104" t="s">
        <v>167</v>
      </c>
      <c r="C13" s="81"/>
      <c r="D13" s="62">
        <v>2661.2</v>
      </c>
      <c r="E13" s="62">
        <v>4297.8</v>
      </c>
      <c r="F13" s="196">
        <v>3084.7</v>
      </c>
      <c r="G13" s="62">
        <f t="shared" si="0"/>
        <v>-1213.1000000000004</v>
      </c>
      <c r="H13" s="62">
        <f t="shared" si="1"/>
        <v>71.77393084834101</v>
      </c>
      <c r="I13" s="68"/>
      <c r="J13" s="169">
        <v>1012</v>
      </c>
      <c r="K13" s="63">
        <f>SUM(D17,D83,D125,D184,D195,)</f>
        <v>16800.2</v>
      </c>
      <c r="L13" s="63">
        <f>SUM(E17,E83,E125,E184,E195,)+E225</f>
        <v>21805.200000000001</v>
      </c>
      <c r="M13" s="63">
        <f>SUM(F17,F83,F125,F184,F195,)+F225</f>
        <v>19115.2</v>
      </c>
    </row>
    <row r="14" spans="1:15" ht="39" customHeight="1">
      <c r="A14" s="79"/>
      <c r="B14" s="157" t="s">
        <v>298</v>
      </c>
      <c r="C14" s="81"/>
      <c r="D14" s="62">
        <v>848.3</v>
      </c>
      <c r="E14" s="62"/>
      <c r="F14" s="155"/>
      <c r="G14" s="62">
        <f t="shared" si="0"/>
        <v>0</v>
      </c>
      <c r="H14" s="62" t="e">
        <f t="shared" si="1"/>
        <v>#DIV/0!</v>
      </c>
      <c r="I14" s="68"/>
      <c r="J14" s="171">
        <v>1013</v>
      </c>
      <c r="K14" s="172">
        <f>SUM(D18,D84,D126,D185,D196,)</f>
        <v>3417.4</v>
      </c>
      <c r="L14" s="172">
        <f>SUM(E18,E84,E126,E185,E196,)+E226</f>
        <v>5058.7</v>
      </c>
      <c r="M14" s="172">
        <f>SUM(F18,F84,F126,F185,F196,)+F226</f>
        <v>3936.8999999999996</v>
      </c>
    </row>
    <row r="15" spans="1:15" ht="30" customHeight="1">
      <c r="A15" s="79"/>
      <c r="B15" s="104" t="s">
        <v>191</v>
      </c>
      <c r="C15" s="81"/>
      <c r="D15" s="62">
        <v>356.2</v>
      </c>
      <c r="E15" s="62">
        <v>274</v>
      </c>
      <c r="F15" s="196">
        <v>619.70000000000005</v>
      </c>
      <c r="G15" s="62">
        <f t="shared" si="0"/>
        <v>345.70000000000005</v>
      </c>
      <c r="H15" s="62">
        <f t="shared" si="1"/>
        <v>226.16788321167886</v>
      </c>
      <c r="I15" s="68"/>
      <c r="J15" s="169">
        <v>1014</v>
      </c>
      <c r="K15" s="63"/>
    </row>
    <row r="16" spans="1:15" ht="41.25" customHeight="1">
      <c r="A16" s="79"/>
      <c r="B16" s="157" t="s">
        <v>328</v>
      </c>
      <c r="C16" s="81"/>
      <c r="D16" s="62"/>
      <c r="E16" s="62"/>
      <c r="F16" s="155"/>
      <c r="G16" s="62">
        <f t="shared" si="0"/>
        <v>0</v>
      </c>
      <c r="H16" s="62" t="e">
        <f t="shared" si="1"/>
        <v>#DIV/0!</v>
      </c>
      <c r="I16" s="68"/>
      <c r="J16" s="169">
        <v>1015</v>
      </c>
      <c r="K16" s="176"/>
      <c r="L16" s="176"/>
      <c r="M16" s="176"/>
    </row>
    <row r="17" spans="1:16" ht="32.25" customHeight="1">
      <c r="A17" s="79" t="s">
        <v>164</v>
      </c>
      <c r="B17" s="80" t="s">
        <v>1</v>
      </c>
      <c r="C17" s="81">
        <v>1012</v>
      </c>
      <c r="D17" s="59">
        <v>15138.7</v>
      </c>
      <c r="E17" s="59">
        <v>21801</v>
      </c>
      <c r="F17" s="250">
        <f>16092.7+3120.4-100.9</f>
        <v>19112.2</v>
      </c>
      <c r="G17" s="59">
        <f t="shared" si="0"/>
        <v>-2688.7999999999993</v>
      </c>
      <c r="H17" s="59">
        <f t="shared" si="1"/>
        <v>87.666620797211138</v>
      </c>
      <c r="I17" s="68"/>
      <c r="J17" s="177">
        <v>1020</v>
      </c>
      <c r="K17" s="211">
        <f>SUM(D25,D85,D129,D163,D198,D227,D240,D250,D254)+D187</f>
        <v>9657.5999999999985</v>
      </c>
      <c r="L17" s="211">
        <f>SUM(E25,E85,E129,E163,E198,E227,E240,E250,E254)+E187</f>
        <v>10584.2</v>
      </c>
      <c r="M17" s="211">
        <f>SUM(F25,F85,F129,F163,F198,F227,F240,F250,F254)+F187</f>
        <v>6947</v>
      </c>
      <c r="N17" s="63"/>
      <c r="O17" s="63"/>
      <c r="P17" s="63"/>
    </row>
    <row r="18" spans="1:16" ht="25.5" customHeight="1">
      <c r="A18" s="79" t="s">
        <v>176</v>
      </c>
      <c r="B18" s="80" t="s">
        <v>2</v>
      </c>
      <c r="C18" s="81">
        <v>1013</v>
      </c>
      <c r="D18" s="59">
        <v>3081.3</v>
      </c>
      <c r="E18" s="59">
        <v>5057.8999999999996</v>
      </c>
      <c r="F18" s="250">
        <f>3308.2+628</f>
        <v>3936.2</v>
      </c>
      <c r="G18" s="59">
        <f t="shared" si="0"/>
        <v>-1121.6999999999998</v>
      </c>
      <c r="H18" s="59">
        <f t="shared" si="1"/>
        <v>77.82281183890548</v>
      </c>
      <c r="I18" s="68"/>
      <c r="J18" s="170">
        <v>1021</v>
      </c>
      <c r="K18" s="63">
        <f>SUM(D26,D86,D130,D199,D228,D241,D251)</f>
        <v>193.6</v>
      </c>
      <c r="L18" s="63">
        <f>SUM(E26,E86,E130,E199,E228,E241,E251)</f>
        <v>257</v>
      </c>
      <c r="M18" s="63">
        <f>SUM(F26,F86,F130,F199,F228,F241,F251)</f>
        <v>70</v>
      </c>
    </row>
    <row r="19" spans="1:16" ht="44.25" hidden="1" customHeight="1">
      <c r="A19" s="86"/>
      <c r="B19" s="105" t="s">
        <v>192</v>
      </c>
      <c r="C19" s="87"/>
      <c r="D19" s="62"/>
      <c r="E19" s="62"/>
      <c r="F19" s="62"/>
      <c r="G19" s="59">
        <f t="shared" si="0"/>
        <v>0</v>
      </c>
      <c r="H19" s="59" t="e">
        <f t="shared" si="1"/>
        <v>#DIV/0!</v>
      </c>
      <c r="I19" s="68"/>
      <c r="J19" s="170"/>
    </row>
    <row r="20" spans="1:16" ht="28.5" hidden="1" customHeight="1">
      <c r="A20" s="86"/>
      <c r="B20" s="80" t="s">
        <v>135</v>
      </c>
      <c r="C20" s="87">
        <v>1012</v>
      </c>
      <c r="D20" s="62"/>
      <c r="E20" s="59"/>
      <c r="F20" s="62"/>
      <c r="G20" s="59">
        <f t="shared" si="0"/>
        <v>0</v>
      </c>
      <c r="H20" s="59" t="e">
        <f t="shared" si="1"/>
        <v>#DIV/0!</v>
      </c>
      <c r="I20" s="68"/>
      <c r="J20" s="170"/>
    </row>
    <row r="21" spans="1:16" ht="24.75" hidden="1" customHeight="1">
      <c r="A21" s="86"/>
      <c r="B21" s="80" t="s">
        <v>136</v>
      </c>
      <c r="C21" s="87">
        <v>1013</v>
      </c>
      <c r="D21" s="62"/>
      <c r="E21" s="59"/>
      <c r="F21" s="62"/>
      <c r="G21" s="59">
        <f t="shared" si="0"/>
        <v>0</v>
      </c>
      <c r="H21" s="59" t="e">
        <f t="shared" si="1"/>
        <v>#DIV/0!</v>
      </c>
      <c r="I21" s="68"/>
      <c r="J21" s="170"/>
    </row>
    <row r="22" spans="1:16" ht="1.5" hidden="1" customHeight="1">
      <c r="A22" s="86" t="s">
        <v>179</v>
      </c>
      <c r="B22" s="73" t="s">
        <v>182</v>
      </c>
      <c r="C22" s="87">
        <v>1014</v>
      </c>
      <c r="D22" s="62">
        <v>0</v>
      </c>
      <c r="E22" s="62"/>
      <c r="F22" s="62">
        <v>0</v>
      </c>
      <c r="G22" s="59">
        <f t="shared" si="0"/>
        <v>0</v>
      </c>
      <c r="H22" s="59" t="e">
        <f t="shared" si="1"/>
        <v>#DIV/0!</v>
      </c>
      <c r="I22" s="68"/>
      <c r="J22" s="170"/>
    </row>
    <row r="23" spans="1:16" ht="25.5" hidden="1" customHeight="1">
      <c r="A23" s="86" t="s">
        <v>183</v>
      </c>
      <c r="B23" s="84" t="s">
        <v>193</v>
      </c>
      <c r="C23" s="87">
        <v>1015</v>
      </c>
      <c r="D23" s="62"/>
      <c r="E23" s="62"/>
      <c r="F23" s="62"/>
      <c r="G23" s="59">
        <f t="shared" si="0"/>
        <v>0</v>
      </c>
      <c r="H23" s="59" t="e">
        <f t="shared" si="1"/>
        <v>#DIV/0!</v>
      </c>
      <c r="I23" s="68"/>
      <c r="J23" s="170"/>
    </row>
    <row r="24" spans="1:16" ht="25.5" hidden="1" customHeight="1">
      <c r="A24" s="86"/>
      <c r="B24" s="80"/>
      <c r="C24" s="87"/>
      <c r="D24" s="62"/>
      <c r="E24" s="62"/>
      <c r="F24" s="62"/>
      <c r="G24" s="59">
        <f t="shared" si="0"/>
        <v>0</v>
      </c>
      <c r="H24" s="59" t="e">
        <f t="shared" si="1"/>
        <v>#DIV/0!</v>
      </c>
      <c r="I24" s="68"/>
      <c r="J24" s="170"/>
    </row>
    <row r="25" spans="1:16" ht="25.5" customHeight="1">
      <c r="A25" s="158" t="s">
        <v>98</v>
      </c>
      <c r="B25" s="159" t="s">
        <v>102</v>
      </c>
      <c r="C25" s="160">
        <v>1020</v>
      </c>
      <c r="D25" s="65">
        <f t="shared" ref="D25:E25" si="2">D26+D34+D35+D36</f>
        <v>4905</v>
      </c>
      <c r="E25" s="65">
        <f t="shared" si="2"/>
        <v>6129.4</v>
      </c>
      <c r="F25" s="65">
        <f>F26+F34+F35+F36</f>
        <v>3821.7000000000003</v>
      </c>
      <c r="G25" s="65">
        <f t="shared" si="0"/>
        <v>-2307.6999999999994</v>
      </c>
      <c r="H25" s="65">
        <f t="shared" si="1"/>
        <v>62.35031161288218</v>
      </c>
      <c r="I25" s="68"/>
      <c r="J25" s="170">
        <v>1022</v>
      </c>
      <c r="K25" s="63">
        <f t="shared" ref="K25:M26" si="3">SUM(D34,D132,)</f>
        <v>3102.3</v>
      </c>
      <c r="L25" s="63">
        <f t="shared" si="3"/>
        <v>4269</v>
      </c>
      <c r="M25" s="63">
        <f t="shared" si="3"/>
        <v>2477.8000000000002</v>
      </c>
    </row>
    <row r="26" spans="1:16" ht="25.5" customHeight="1">
      <c r="A26" s="86" t="s">
        <v>194</v>
      </c>
      <c r="B26" s="80" t="s">
        <v>297</v>
      </c>
      <c r="C26" s="87">
        <v>1021</v>
      </c>
      <c r="D26" s="229">
        <f t="shared" ref="D26:E26" si="4">SUM(D27:D30)</f>
        <v>142.6</v>
      </c>
      <c r="E26" s="229">
        <f t="shared" si="4"/>
        <v>251.4</v>
      </c>
      <c r="F26" s="229">
        <f>SUM(F27:F30)</f>
        <v>32.599999999999994</v>
      </c>
      <c r="G26" s="59">
        <f t="shared" si="0"/>
        <v>-218.8</v>
      </c>
      <c r="H26" s="59">
        <f t="shared" si="1"/>
        <v>12.967382657120124</v>
      </c>
      <c r="I26" s="68"/>
      <c r="J26" s="170">
        <v>1023</v>
      </c>
      <c r="K26" s="63">
        <f t="shared" si="3"/>
        <v>1272.9000000000001</v>
      </c>
      <c r="L26" s="63">
        <f t="shared" si="3"/>
        <v>627</v>
      </c>
      <c r="M26" s="63">
        <f t="shared" si="3"/>
        <v>530.20000000000005</v>
      </c>
    </row>
    <row r="27" spans="1:16" ht="25.5" customHeight="1">
      <c r="A27" s="86"/>
      <c r="B27" s="153" t="s">
        <v>347</v>
      </c>
      <c r="C27" s="87"/>
      <c r="D27" s="62">
        <v>16.100000000000001</v>
      </c>
      <c r="E27" s="62">
        <v>136</v>
      </c>
      <c r="F27" s="155"/>
      <c r="G27" s="62">
        <f t="shared" si="0"/>
        <v>-136</v>
      </c>
      <c r="H27" s="62">
        <f t="shared" si="1"/>
        <v>0</v>
      </c>
      <c r="I27" s="68"/>
      <c r="J27" s="170">
        <v>1024</v>
      </c>
      <c r="K27" s="63">
        <f>SUM(D255)</f>
        <v>1393.4</v>
      </c>
      <c r="L27" s="63">
        <f t="shared" ref="L27:M27" si="5">SUM(E255)</f>
        <v>990</v>
      </c>
      <c r="M27" s="63">
        <f t="shared" si="5"/>
        <v>112.6</v>
      </c>
    </row>
    <row r="28" spans="1:16" ht="25.5" customHeight="1">
      <c r="A28" s="86"/>
      <c r="B28" s="161" t="s">
        <v>348</v>
      </c>
      <c r="C28" s="87"/>
      <c r="D28" s="62"/>
      <c r="E28" s="62">
        <v>51</v>
      </c>
      <c r="F28" s="62">
        <v>9.1999999999999993</v>
      </c>
      <c r="G28" s="62">
        <f t="shared" si="0"/>
        <v>-41.8</v>
      </c>
      <c r="H28" s="62">
        <f t="shared" si="1"/>
        <v>18.03921568627451</v>
      </c>
      <c r="I28" s="68"/>
      <c r="J28" s="170">
        <v>1025</v>
      </c>
      <c r="K28" s="63">
        <f>SUM(D36,D104,D134,D170,D207,D243)+D187</f>
        <v>3695.3999999999992</v>
      </c>
      <c r="L28" s="63">
        <f>SUM(E36,E104,E134,E170,E207,E243)+E187</f>
        <v>4441.2</v>
      </c>
      <c r="M28" s="63">
        <f>SUM(F36,F104,F134,F170,F207,F243)+F187</f>
        <v>3756.3999999999996</v>
      </c>
    </row>
    <row r="29" spans="1:16" ht="25.5" customHeight="1">
      <c r="A29" s="86"/>
      <c r="B29" s="161" t="s">
        <v>197</v>
      </c>
      <c r="C29" s="87"/>
      <c r="D29" s="62"/>
      <c r="E29" s="62">
        <v>64.400000000000006</v>
      </c>
      <c r="F29" s="62"/>
      <c r="G29" s="62">
        <f t="shared" si="0"/>
        <v>-64.400000000000006</v>
      </c>
      <c r="H29" s="62">
        <f t="shared" si="1"/>
        <v>0</v>
      </c>
      <c r="I29" s="68"/>
      <c r="J29" s="64"/>
    </row>
    <row r="30" spans="1:16" ht="27" customHeight="1">
      <c r="A30" s="86"/>
      <c r="B30" s="153" t="s">
        <v>381</v>
      </c>
      <c r="C30" s="87"/>
      <c r="D30" s="62">
        <v>126.5</v>
      </c>
      <c r="E30" s="62"/>
      <c r="F30" s="62">
        <v>23.4</v>
      </c>
      <c r="G30" s="62">
        <f t="shared" si="0"/>
        <v>23.4</v>
      </c>
      <c r="H30" s="62" t="e">
        <f t="shared" si="1"/>
        <v>#DIV/0!</v>
      </c>
      <c r="I30" s="68"/>
      <c r="J30" s="170">
        <v>1030</v>
      </c>
      <c r="K30" s="213">
        <f>SUM(D71,D148,)</f>
        <v>227</v>
      </c>
      <c r="L30" s="213">
        <f t="shared" ref="L30:M30" si="6">SUM(E71,E148,)</f>
        <v>306.39999999999998</v>
      </c>
      <c r="M30" s="213">
        <f t="shared" si="6"/>
        <v>184.3</v>
      </c>
    </row>
    <row r="31" spans="1:16" ht="25.5" hidden="1" customHeight="1">
      <c r="A31" s="86"/>
      <c r="B31" s="80"/>
      <c r="C31" s="87"/>
      <c r="D31" s="62">
        <f t="shared" ref="D31:D33" si="7">V31/2</f>
        <v>0</v>
      </c>
      <c r="E31" s="59"/>
      <c r="F31" s="62"/>
      <c r="G31" s="62">
        <f t="shared" si="0"/>
        <v>0</v>
      </c>
      <c r="H31" s="62" t="e">
        <f t="shared" si="1"/>
        <v>#DIV/0!</v>
      </c>
      <c r="I31" s="68"/>
      <c r="J31" s="170"/>
    </row>
    <row r="32" spans="1:16" ht="25.5" hidden="1" customHeight="1">
      <c r="A32" s="86"/>
      <c r="B32" s="80"/>
      <c r="C32" s="87"/>
      <c r="D32" s="62">
        <f t="shared" si="7"/>
        <v>0</v>
      </c>
      <c r="E32" s="59"/>
      <c r="F32" s="62"/>
      <c r="G32" s="62">
        <f t="shared" si="0"/>
        <v>0</v>
      </c>
      <c r="H32" s="62" t="e">
        <f t="shared" si="1"/>
        <v>#DIV/0!</v>
      </c>
      <c r="I32" s="68"/>
      <c r="J32" s="170"/>
    </row>
    <row r="33" spans="1:13" ht="41.25" hidden="1" customHeight="1">
      <c r="A33" s="86"/>
      <c r="B33" s="105" t="s">
        <v>192</v>
      </c>
      <c r="C33" s="87"/>
      <c r="D33" s="62">
        <f t="shared" si="7"/>
        <v>0</v>
      </c>
      <c r="E33" s="62"/>
      <c r="F33" s="62"/>
      <c r="G33" s="62">
        <f t="shared" si="0"/>
        <v>0</v>
      </c>
      <c r="H33" s="62" t="e">
        <f t="shared" si="1"/>
        <v>#DIV/0!</v>
      </c>
      <c r="I33" s="68"/>
      <c r="J33" s="170"/>
    </row>
    <row r="34" spans="1:13" ht="31.5" customHeight="1">
      <c r="A34" s="86" t="s">
        <v>165</v>
      </c>
      <c r="B34" s="80" t="s">
        <v>1</v>
      </c>
      <c r="C34" s="87">
        <v>1022</v>
      </c>
      <c r="D34" s="59">
        <v>3102.3</v>
      </c>
      <c r="E34" s="59">
        <v>4269</v>
      </c>
      <c r="F34" s="229">
        <v>2477.8000000000002</v>
      </c>
      <c r="G34" s="59">
        <f t="shared" si="0"/>
        <v>-1791.1999999999998</v>
      </c>
      <c r="H34" s="59">
        <f t="shared" si="1"/>
        <v>58.041695947528702</v>
      </c>
      <c r="I34" s="68"/>
      <c r="J34" s="170">
        <v>1031</v>
      </c>
      <c r="K34" s="212"/>
    </row>
    <row r="35" spans="1:13" ht="24.75" customHeight="1">
      <c r="A35" s="86" t="s">
        <v>262</v>
      </c>
      <c r="B35" s="80" t="s">
        <v>2</v>
      </c>
      <c r="C35" s="87">
        <v>1023</v>
      </c>
      <c r="D35" s="59">
        <v>1272.9000000000001</v>
      </c>
      <c r="E35" s="59">
        <v>627</v>
      </c>
      <c r="F35" s="229">
        <v>530.20000000000005</v>
      </c>
      <c r="G35" s="59">
        <f t="shared" si="0"/>
        <v>-96.799999999999955</v>
      </c>
      <c r="H35" s="59">
        <f t="shared" si="1"/>
        <v>84.561403508771932</v>
      </c>
      <c r="I35" s="68"/>
      <c r="J35" s="170">
        <v>1032</v>
      </c>
      <c r="K35" s="63">
        <f>SUM(D72,D150,)</f>
        <v>186.1</v>
      </c>
      <c r="L35" s="63">
        <f t="shared" ref="L35:M35" si="8">SUM(E72,E150,)</f>
        <v>253.2</v>
      </c>
      <c r="M35" s="63">
        <f t="shared" si="8"/>
        <v>152.4</v>
      </c>
    </row>
    <row r="36" spans="1:13" ht="28.5" customHeight="1">
      <c r="A36" s="86" t="s">
        <v>263</v>
      </c>
      <c r="B36" s="80" t="s">
        <v>299</v>
      </c>
      <c r="C36" s="87">
        <v>1025</v>
      </c>
      <c r="D36" s="59">
        <f>SUM(D37:D70)</f>
        <v>387.2</v>
      </c>
      <c r="E36" s="59">
        <f>SUM(E37:E70)</f>
        <v>982</v>
      </c>
      <c r="F36" s="59">
        <f>SUM(F37:F70)</f>
        <v>781.1</v>
      </c>
      <c r="G36" s="59">
        <f t="shared" si="0"/>
        <v>-200.89999999999998</v>
      </c>
      <c r="H36" s="59">
        <f t="shared" si="1"/>
        <v>79.54175152749491</v>
      </c>
      <c r="I36" s="68"/>
      <c r="J36" s="170">
        <v>1033</v>
      </c>
      <c r="K36" s="63">
        <f>SUM(D73,D151,)</f>
        <v>40.9</v>
      </c>
      <c r="L36" s="63">
        <f t="shared" ref="L36:M36" si="9">SUM(E73,E151,)</f>
        <v>53.2</v>
      </c>
      <c r="M36" s="63">
        <f t="shared" si="9"/>
        <v>31.9</v>
      </c>
    </row>
    <row r="37" spans="1:13" ht="28.5" customHeight="1">
      <c r="A37" s="86"/>
      <c r="B37" s="104" t="s">
        <v>195</v>
      </c>
      <c r="C37" s="87"/>
      <c r="D37" s="62">
        <v>22.8</v>
      </c>
      <c r="E37" s="62">
        <v>24</v>
      </c>
      <c r="F37" s="196">
        <v>19.399999999999999</v>
      </c>
      <c r="G37" s="62">
        <f t="shared" si="0"/>
        <v>-4.6000000000000014</v>
      </c>
      <c r="H37" s="62">
        <f t="shared" si="1"/>
        <v>80.833333333333329</v>
      </c>
      <c r="I37" s="68"/>
      <c r="J37" s="170">
        <v>1034</v>
      </c>
    </row>
    <row r="38" spans="1:13" ht="38.25" hidden="1" customHeight="1">
      <c r="A38" s="86"/>
      <c r="B38" s="161" t="s">
        <v>192</v>
      </c>
      <c r="C38" s="87"/>
      <c r="D38" s="62"/>
      <c r="E38" s="62"/>
      <c r="F38" s="62"/>
      <c r="G38" s="62">
        <f t="shared" si="0"/>
        <v>0</v>
      </c>
      <c r="H38" s="62" t="e">
        <f t="shared" si="1"/>
        <v>#DIV/0!</v>
      </c>
      <c r="I38" s="68"/>
      <c r="J38" s="170"/>
    </row>
    <row r="39" spans="1:13" ht="23.25" customHeight="1">
      <c r="A39" s="86"/>
      <c r="B39" s="161" t="s">
        <v>259</v>
      </c>
      <c r="C39" s="87"/>
      <c r="D39" s="62">
        <v>0.7</v>
      </c>
      <c r="E39" s="62"/>
      <c r="F39" s="62"/>
      <c r="G39" s="62">
        <f t="shared" si="0"/>
        <v>0</v>
      </c>
      <c r="H39" s="62"/>
      <c r="I39" s="68"/>
      <c r="J39" s="170">
        <v>1035</v>
      </c>
      <c r="K39" s="63">
        <f>SUM(D152,)</f>
        <v>0</v>
      </c>
      <c r="L39" s="63">
        <f t="shared" ref="L39:M39" si="10">SUM(E152,)</f>
        <v>0</v>
      </c>
      <c r="M39" s="63">
        <f t="shared" si="10"/>
        <v>0</v>
      </c>
    </row>
    <row r="40" spans="1:13" ht="23.25" customHeight="1">
      <c r="A40" s="86"/>
      <c r="B40" s="78" t="s">
        <v>351</v>
      </c>
      <c r="C40" s="75"/>
      <c r="D40" s="62"/>
      <c r="E40" s="62"/>
      <c r="F40" s="196">
        <v>0.9</v>
      </c>
      <c r="G40" s="62"/>
      <c r="H40" s="62"/>
      <c r="I40" s="68"/>
      <c r="J40" s="20"/>
    </row>
    <row r="41" spans="1:13" ht="23.25" customHeight="1">
      <c r="A41" s="86"/>
      <c r="B41" s="76" t="s">
        <v>376</v>
      </c>
      <c r="C41" s="87"/>
      <c r="D41" s="62"/>
      <c r="E41" s="62"/>
      <c r="F41" s="196">
        <v>15.5</v>
      </c>
      <c r="G41" s="62">
        <f t="shared" si="0"/>
        <v>15.5</v>
      </c>
      <c r="H41" s="62" t="e">
        <f t="shared" si="1"/>
        <v>#DIV/0!</v>
      </c>
      <c r="I41" s="68"/>
      <c r="J41" s="210">
        <v>9000</v>
      </c>
      <c r="K41" s="178">
        <f>SUM(K12,K18,K34)</f>
        <v>5930.8</v>
      </c>
      <c r="L41" s="178">
        <f t="shared" ref="L41:M41" si="11">SUM(L12,L18,L34)</f>
        <v>5162.8</v>
      </c>
      <c r="M41" s="178">
        <f t="shared" si="11"/>
        <v>4679</v>
      </c>
    </row>
    <row r="42" spans="1:13" ht="23.25" customHeight="1">
      <c r="A42" s="86"/>
      <c r="B42" s="78" t="s">
        <v>208</v>
      </c>
      <c r="C42" s="75"/>
      <c r="D42" s="62">
        <v>21.9</v>
      </c>
      <c r="E42" s="62">
        <v>19</v>
      </c>
      <c r="F42" s="196">
        <v>18.5</v>
      </c>
      <c r="G42" s="62">
        <f t="shared" si="0"/>
        <v>-0.5</v>
      </c>
      <c r="H42" s="62"/>
      <c r="I42" s="68"/>
      <c r="J42" s="210">
        <v>9010</v>
      </c>
      <c r="K42" s="178">
        <f t="shared" ref="K42:M44" si="12">SUM(K13,K25,K35)</f>
        <v>20088.599999999999</v>
      </c>
      <c r="L42" s="178">
        <f t="shared" si="12"/>
        <v>26327.4</v>
      </c>
      <c r="M42" s="178">
        <f t="shared" si="12"/>
        <v>21745.4</v>
      </c>
    </row>
    <row r="43" spans="1:13" ht="23.25" customHeight="1">
      <c r="A43" s="86"/>
      <c r="B43" s="104" t="s">
        <v>137</v>
      </c>
      <c r="C43" s="87"/>
      <c r="D43" s="62">
        <v>30.3</v>
      </c>
      <c r="E43" s="62">
        <v>164.5</v>
      </c>
      <c r="F43" s="196">
        <v>73.599999999999994</v>
      </c>
      <c r="G43" s="62">
        <f t="shared" si="0"/>
        <v>-90.9</v>
      </c>
      <c r="H43" s="62">
        <f t="shared" si="1"/>
        <v>44.741641337386014</v>
      </c>
      <c r="I43" s="68"/>
      <c r="J43" s="210">
        <v>9020</v>
      </c>
      <c r="K43" s="178">
        <f t="shared" si="12"/>
        <v>4731.2</v>
      </c>
      <c r="L43" s="178">
        <f t="shared" si="12"/>
        <v>5738.9</v>
      </c>
      <c r="M43" s="178">
        <f t="shared" si="12"/>
        <v>4498.9999999999991</v>
      </c>
    </row>
    <row r="44" spans="1:13" ht="23.25" customHeight="1">
      <c r="A44" s="79"/>
      <c r="B44" s="162" t="s">
        <v>199</v>
      </c>
      <c r="C44" s="81"/>
      <c r="D44" s="62">
        <v>7.8</v>
      </c>
      <c r="E44" s="62">
        <v>10.6</v>
      </c>
      <c r="F44" s="62"/>
      <c r="G44" s="62">
        <f t="shared" si="0"/>
        <v>-10.6</v>
      </c>
      <c r="H44" s="62">
        <f t="shared" si="1"/>
        <v>0</v>
      </c>
      <c r="I44" s="68"/>
      <c r="J44" s="210">
        <v>9030</v>
      </c>
      <c r="K44" s="178">
        <f t="shared" si="12"/>
        <v>1393.4</v>
      </c>
      <c r="L44" s="178">
        <f t="shared" si="12"/>
        <v>990</v>
      </c>
      <c r="M44" s="178">
        <f t="shared" si="12"/>
        <v>112.6</v>
      </c>
    </row>
    <row r="45" spans="1:13" ht="23.25" customHeight="1">
      <c r="A45" s="79"/>
      <c r="B45" s="162" t="s">
        <v>331</v>
      </c>
      <c r="C45" s="81"/>
      <c r="D45" s="62"/>
      <c r="E45" s="62"/>
      <c r="F45" s="196">
        <v>198</v>
      </c>
      <c r="G45" s="62">
        <f t="shared" si="0"/>
        <v>198</v>
      </c>
      <c r="H45" s="62"/>
      <c r="J45" s="210">
        <v>9040</v>
      </c>
      <c r="K45" s="178">
        <f>SUM(K16,K28,K39)</f>
        <v>3695.3999999999992</v>
      </c>
      <c r="L45" s="178">
        <f>SUM(L16,L28,L39)</f>
        <v>4441.2</v>
      </c>
      <c r="M45" s="178">
        <f>SUM(M16,M28,M39)</f>
        <v>3756.3999999999996</v>
      </c>
    </row>
    <row r="46" spans="1:13" ht="23.25" customHeight="1">
      <c r="A46" s="79"/>
      <c r="B46" s="104" t="s">
        <v>200</v>
      </c>
      <c r="C46" s="81"/>
      <c r="D46" s="62">
        <v>103.3</v>
      </c>
      <c r="E46" s="62">
        <v>104</v>
      </c>
      <c r="F46" s="196">
        <v>61.2</v>
      </c>
      <c r="G46" s="62">
        <f t="shared" si="0"/>
        <v>-42.8</v>
      </c>
      <c r="H46" s="62">
        <f t="shared" si="1"/>
        <v>58.846153846153847</v>
      </c>
      <c r="J46" s="210">
        <v>9050</v>
      </c>
      <c r="K46" s="214">
        <f>SUM(K41:K45)</f>
        <v>35839.4</v>
      </c>
      <c r="L46" s="214">
        <f>SUM(L41:L45)</f>
        <v>42660.299999999996</v>
      </c>
      <c r="M46" s="214">
        <f>SUM(M41:M45)</f>
        <v>34792.400000000001</v>
      </c>
    </row>
    <row r="47" spans="1:13" ht="23.25" customHeight="1">
      <c r="A47" s="79"/>
      <c r="B47" s="104" t="s">
        <v>201</v>
      </c>
      <c r="C47" s="81"/>
      <c r="D47" s="62">
        <v>20.7</v>
      </c>
      <c r="E47" s="62">
        <v>22</v>
      </c>
      <c r="F47" s="196">
        <v>42.1</v>
      </c>
      <c r="G47" s="62">
        <f t="shared" si="0"/>
        <v>20.100000000000001</v>
      </c>
      <c r="H47" s="62">
        <f t="shared" si="1"/>
        <v>191.36363636363637</v>
      </c>
      <c r="J47" s="20"/>
    </row>
    <row r="48" spans="1:13" ht="23.25" customHeight="1">
      <c r="A48" s="79"/>
      <c r="B48" s="104" t="s">
        <v>384</v>
      </c>
      <c r="C48" s="81"/>
      <c r="D48" s="62"/>
      <c r="E48" s="62"/>
      <c r="F48" s="196">
        <v>13.5</v>
      </c>
      <c r="G48" s="62"/>
      <c r="H48" s="62"/>
      <c r="J48" s="20"/>
    </row>
    <row r="49" spans="1:10" ht="23.25" customHeight="1">
      <c r="A49" s="79"/>
      <c r="B49" s="104" t="s">
        <v>377</v>
      </c>
      <c r="C49" s="81"/>
      <c r="D49" s="62"/>
      <c r="E49" s="62"/>
      <c r="F49" s="196">
        <v>5.2</v>
      </c>
      <c r="G49" s="62"/>
      <c r="H49" s="62"/>
      <c r="J49" s="20"/>
    </row>
    <row r="50" spans="1:10" ht="23.25" customHeight="1">
      <c r="A50" s="79"/>
      <c r="B50" s="104" t="s">
        <v>378</v>
      </c>
      <c r="C50" s="81"/>
      <c r="D50" s="62"/>
      <c r="E50" s="62"/>
      <c r="F50" s="196">
        <v>8</v>
      </c>
      <c r="G50" s="62"/>
      <c r="H50" s="62"/>
      <c r="J50" s="20"/>
    </row>
    <row r="51" spans="1:10" ht="23.25" customHeight="1">
      <c r="A51" s="79"/>
      <c r="B51" s="104" t="s">
        <v>379</v>
      </c>
      <c r="C51" s="81"/>
      <c r="D51" s="62"/>
      <c r="E51" s="62"/>
      <c r="F51" s="196">
        <v>36.700000000000003</v>
      </c>
      <c r="G51" s="62"/>
      <c r="H51" s="62"/>
      <c r="J51" s="20"/>
    </row>
    <row r="52" spans="1:10" ht="23.25" customHeight="1">
      <c r="A52" s="79"/>
      <c r="B52" s="104" t="s">
        <v>380</v>
      </c>
      <c r="C52" s="81"/>
      <c r="D52" s="62"/>
      <c r="E52" s="62"/>
      <c r="F52" s="196">
        <v>31.2</v>
      </c>
      <c r="G52" s="62"/>
      <c r="H52" s="62"/>
      <c r="J52" s="20"/>
    </row>
    <row r="53" spans="1:10" ht="23.25" customHeight="1">
      <c r="A53" s="79"/>
      <c r="B53" s="104" t="s">
        <v>332</v>
      </c>
      <c r="C53" s="81"/>
      <c r="D53" s="62"/>
      <c r="E53" s="62"/>
      <c r="F53" s="196">
        <v>14.1</v>
      </c>
      <c r="G53" s="62"/>
      <c r="H53" s="62"/>
      <c r="J53" s="20"/>
    </row>
    <row r="54" spans="1:10" ht="23.25" customHeight="1">
      <c r="A54" s="79"/>
      <c r="B54" s="104" t="s">
        <v>202</v>
      </c>
      <c r="C54" s="81"/>
      <c r="D54" s="62">
        <v>47.2</v>
      </c>
      <c r="E54" s="62">
        <v>50</v>
      </c>
      <c r="F54" s="196">
        <v>82.1</v>
      </c>
      <c r="G54" s="62">
        <f t="shared" si="0"/>
        <v>32.099999999999994</v>
      </c>
      <c r="H54" s="62">
        <f t="shared" si="1"/>
        <v>164.2</v>
      </c>
    </row>
    <row r="55" spans="1:10" ht="23.25" customHeight="1">
      <c r="A55" s="79"/>
      <c r="B55" s="104" t="s">
        <v>203</v>
      </c>
      <c r="C55" s="81"/>
      <c r="D55" s="62">
        <v>22.4</v>
      </c>
      <c r="E55" s="62">
        <v>24</v>
      </c>
      <c r="F55" s="196">
        <v>11.7</v>
      </c>
      <c r="G55" s="62">
        <f t="shared" si="0"/>
        <v>-12.3</v>
      </c>
      <c r="H55" s="62">
        <f t="shared" si="1"/>
        <v>48.75</v>
      </c>
    </row>
    <row r="56" spans="1:10" ht="23.25" customHeight="1">
      <c r="A56" s="79"/>
      <c r="B56" s="104" t="s">
        <v>204</v>
      </c>
      <c r="C56" s="81"/>
      <c r="D56" s="62">
        <v>1.6</v>
      </c>
      <c r="E56" s="62">
        <v>2.5</v>
      </c>
      <c r="F56" s="196">
        <v>3.3</v>
      </c>
      <c r="G56" s="62">
        <f t="shared" si="0"/>
        <v>0.79999999999999982</v>
      </c>
      <c r="H56" s="62">
        <f t="shared" si="1"/>
        <v>131.99999999999997</v>
      </c>
    </row>
    <row r="57" spans="1:10" ht="23.25" customHeight="1">
      <c r="A57" s="79"/>
      <c r="B57" s="104" t="s">
        <v>205</v>
      </c>
      <c r="C57" s="81"/>
      <c r="D57" s="62">
        <v>19.899999999999999</v>
      </c>
      <c r="E57" s="62">
        <v>140</v>
      </c>
      <c r="F57" s="62"/>
      <c r="G57" s="62">
        <f t="shared" si="0"/>
        <v>-140</v>
      </c>
      <c r="H57" s="62">
        <f t="shared" si="1"/>
        <v>0</v>
      </c>
    </row>
    <row r="58" spans="1:10" ht="23.25" customHeight="1">
      <c r="A58" s="79"/>
      <c r="B58" s="104" t="s">
        <v>206</v>
      </c>
      <c r="C58" s="81"/>
      <c r="D58" s="62">
        <v>3.8</v>
      </c>
      <c r="E58" s="62">
        <v>1.4</v>
      </c>
      <c r="F58" s="196">
        <v>17</v>
      </c>
      <c r="G58" s="62">
        <f t="shared" si="0"/>
        <v>15.6</v>
      </c>
      <c r="H58" s="62">
        <f t="shared" si="1"/>
        <v>1214.2857142857144</v>
      </c>
    </row>
    <row r="59" spans="1:10" ht="24" customHeight="1">
      <c r="A59" s="79"/>
      <c r="B59" s="104" t="s">
        <v>198</v>
      </c>
      <c r="C59" s="81"/>
      <c r="D59" s="62"/>
      <c r="E59" s="62">
        <v>1.6</v>
      </c>
      <c r="F59" s="62"/>
      <c r="G59" s="62">
        <f t="shared" si="0"/>
        <v>-1.6</v>
      </c>
      <c r="H59" s="62"/>
    </row>
    <row r="60" spans="1:10" ht="23.25" customHeight="1">
      <c r="A60" s="79"/>
      <c r="B60" s="104" t="s">
        <v>141</v>
      </c>
      <c r="C60" s="81"/>
      <c r="D60" s="62">
        <v>71.400000000000006</v>
      </c>
      <c r="E60" s="62">
        <v>87.2</v>
      </c>
      <c r="F60" s="196">
        <v>80.099999999999994</v>
      </c>
      <c r="G60" s="62">
        <f t="shared" si="0"/>
        <v>-7.1000000000000085</v>
      </c>
      <c r="H60" s="62">
        <f t="shared" si="1"/>
        <v>91.857798165137609</v>
      </c>
    </row>
    <row r="61" spans="1:10" ht="23.25" customHeight="1">
      <c r="A61" s="79"/>
      <c r="B61" s="78" t="s">
        <v>207</v>
      </c>
      <c r="C61" s="75"/>
      <c r="D61" s="62">
        <v>1.8</v>
      </c>
      <c r="E61" s="62">
        <v>2.4</v>
      </c>
      <c r="F61" s="196">
        <v>1.2</v>
      </c>
      <c r="G61" s="62">
        <f t="shared" si="0"/>
        <v>-1.2</v>
      </c>
      <c r="H61" s="62">
        <f t="shared" si="1"/>
        <v>50</v>
      </c>
    </row>
    <row r="62" spans="1:10" ht="23.25" customHeight="1">
      <c r="A62" s="79"/>
      <c r="B62" s="104" t="s">
        <v>374</v>
      </c>
      <c r="C62" s="75"/>
      <c r="D62" s="62">
        <v>11.6</v>
      </c>
      <c r="E62" s="62">
        <v>328.8</v>
      </c>
      <c r="F62" s="196">
        <v>47.8</v>
      </c>
      <c r="G62" s="62">
        <f t="shared" si="0"/>
        <v>-281</v>
      </c>
      <c r="H62" s="62">
        <f t="shared" si="1"/>
        <v>14.537712895377128</v>
      </c>
    </row>
    <row r="63" spans="1:10" ht="23.25" hidden="1" customHeight="1">
      <c r="A63" s="79"/>
      <c r="B63" s="78" t="s">
        <v>332</v>
      </c>
      <c r="C63" s="75"/>
      <c r="D63" s="62"/>
      <c r="E63" s="62"/>
      <c r="F63" s="62"/>
      <c r="G63" s="62"/>
      <c r="H63" s="62"/>
    </row>
    <row r="64" spans="1:10" ht="23.25" hidden="1" customHeight="1">
      <c r="A64" s="79"/>
      <c r="B64" s="78"/>
      <c r="C64" s="75"/>
      <c r="D64" s="62"/>
      <c r="E64" s="62"/>
      <c r="F64" s="62"/>
      <c r="G64" s="62"/>
      <c r="H64" s="62"/>
    </row>
    <row r="65" spans="1:9" ht="23.25" hidden="1" customHeight="1">
      <c r="A65" s="79"/>
      <c r="B65" s="78"/>
      <c r="C65" s="75"/>
      <c r="D65" s="62"/>
      <c r="E65" s="62"/>
      <c r="F65" s="62"/>
      <c r="G65" s="62">
        <f t="shared" si="0"/>
        <v>0</v>
      </c>
      <c r="H65" s="62" t="e">
        <f t="shared" si="1"/>
        <v>#DIV/0!</v>
      </c>
    </row>
    <row r="66" spans="1:9" ht="23.25" hidden="1" customHeight="1">
      <c r="A66" s="79"/>
      <c r="B66" s="78"/>
      <c r="C66" s="75"/>
      <c r="D66" s="62"/>
      <c r="E66" s="62"/>
      <c r="F66" s="62"/>
      <c r="G66" s="62">
        <f t="shared" si="0"/>
        <v>0</v>
      </c>
      <c r="H66" s="62" t="e">
        <f t="shared" si="1"/>
        <v>#DIV/0!</v>
      </c>
    </row>
    <row r="67" spans="1:9" ht="23.25" hidden="1" customHeight="1">
      <c r="A67" s="79"/>
      <c r="B67" s="76" t="s">
        <v>196</v>
      </c>
      <c r="C67" s="81"/>
      <c r="D67" s="62"/>
      <c r="E67" s="62"/>
      <c r="F67" s="62"/>
      <c r="G67" s="62">
        <f t="shared" si="0"/>
        <v>0</v>
      </c>
      <c r="H67" s="62" t="e">
        <f t="shared" si="1"/>
        <v>#DIV/0!</v>
      </c>
    </row>
    <row r="68" spans="1:9" ht="23.25" hidden="1" customHeight="1">
      <c r="A68" s="79"/>
      <c r="B68" s="76"/>
      <c r="C68" s="81"/>
      <c r="D68" s="62"/>
      <c r="E68" s="62"/>
      <c r="F68" s="62"/>
      <c r="G68" s="62"/>
      <c r="H68" s="62"/>
    </row>
    <row r="69" spans="1:9" ht="23.25" hidden="1" customHeight="1">
      <c r="A69" s="79"/>
      <c r="B69" s="76"/>
      <c r="C69" s="81"/>
      <c r="D69" s="62"/>
      <c r="E69" s="62"/>
      <c r="F69" s="62"/>
      <c r="G69" s="62"/>
      <c r="H69" s="62"/>
    </row>
    <row r="70" spans="1:9" ht="23.25" hidden="1" customHeight="1">
      <c r="A70" s="89"/>
      <c r="B70" s="78"/>
      <c r="C70" s="75"/>
      <c r="D70" s="62"/>
      <c r="E70" s="62"/>
      <c r="F70" s="62"/>
      <c r="G70" s="62">
        <f t="shared" si="0"/>
        <v>0</v>
      </c>
      <c r="H70" s="62"/>
    </row>
    <row r="71" spans="1:9" ht="23.25" customHeight="1">
      <c r="A71" s="156" t="s">
        <v>101</v>
      </c>
      <c r="B71" s="163" t="s">
        <v>103</v>
      </c>
      <c r="C71" s="82">
        <v>1030</v>
      </c>
      <c r="D71" s="65">
        <f>D72+D73</f>
        <v>227</v>
      </c>
      <c r="E71" s="65">
        <f t="shared" ref="E71:F71" si="13">E72+E73</f>
        <v>306.39999999999998</v>
      </c>
      <c r="F71" s="254">
        <f t="shared" si="13"/>
        <v>184.3</v>
      </c>
      <c r="G71" s="65">
        <f t="shared" si="0"/>
        <v>-122.09999999999997</v>
      </c>
      <c r="H71" s="65">
        <f t="shared" si="1"/>
        <v>60.150130548302883</v>
      </c>
    </row>
    <row r="72" spans="1:9" ht="23.25" customHeight="1">
      <c r="A72" s="90" t="s">
        <v>264</v>
      </c>
      <c r="B72" s="80" t="s">
        <v>1</v>
      </c>
      <c r="C72" s="74">
        <v>1032</v>
      </c>
      <c r="D72" s="59">
        <v>186.1</v>
      </c>
      <c r="E72" s="59">
        <v>253.2</v>
      </c>
      <c r="F72" s="250">
        <v>152.4</v>
      </c>
      <c r="G72" s="59">
        <f t="shared" si="0"/>
        <v>-100.79999999999998</v>
      </c>
      <c r="H72" s="59">
        <f t="shared" si="1"/>
        <v>60.189573459715639</v>
      </c>
    </row>
    <row r="73" spans="1:9" ht="23.25" customHeight="1">
      <c r="A73" s="90" t="s">
        <v>265</v>
      </c>
      <c r="B73" s="80" t="s">
        <v>2</v>
      </c>
      <c r="C73" s="74">
        <v>1033</v>
      </c>
      <c r="D73" s="59">
        <v>40.9</v>
      </c>
      <c r="E73" s="59">
        <v>53.2</v>
      </c>
      <c r="F73" s="250">
        <v>31.9</v>
      </c>
      <c r="G73" s="59">
        <f t="shared" si="0"/>
        <v>-21.300000000000004</v>
      </c>
      <c r="H73" s="59">
        <f t="shared" si="1"/>
        <v>59.962406015037587</v>
      </c>
    </row>
    <row r="74" spans="1:9" ht="23.25" customHeight="1">
      <c r="A74" s="246" t="s">
        <v>104</v>
      </c>
      <c r="B74" s="247" t="s">
        <v>209</v>
      </c>
      <c r="C74" s="243"/>
      <c r="D74" s="235">
        <f t="shared" ref="D74:E74" si="14">D76+D117+D85</f>
        <v>6259.5</v>
      </c>
      <c r="E74" s="235">
        <f t="shared" si="14"/>
        <v>3298.5</v>
      </c>
      <c r="F74" s="235">
        <f>F76+F117+F85</f>
        <v>3132.7</v>
      </c>
      <c r="G74" s="235">
        <f t="shared" si="0"/>
        <v>-165.80000000000018</v>
      </c>
      <c r="H74" s="235">
        <f t="shared" si="1"/>
        <v>94.973472790662413</v>
      </c>
      <c r="I74" s="68"/>
    </row>
    <row r="75" spans="1:9" ht="23.25" customHeight="1">
      <c r="A75" s="77"/>
      <c r="B75" s="91" t="s">
        <v>96</v>
      </c>
      <c r="C75" s="75"/>
      <c r="D75" s="59"/>
      <c r="E75" s="59"/>
      <c r="F75" s="59"/>
      <c r="G75" s="62"/>
      <c r="H75" s="62"/>
      <c r="I75" s="68"/>
    </row>
    <row r="76" spans="1:9" ht="23.25" customHeight="1">
      <c r="A76" s="156" t="s">
        <v>105</v>
      </c>
      <c r="B76" s="84" t="s">
        <v>100</v>
      </c>
      <c r="C76" s="82">
        <v>1010</v>
      </c>
      <c r="D76" s="65">
        <f t="shared" ref="D76:E76" si="15">D77+D83+D84</f>
        <v>3405.7</v>
      </c>
      <c r="E76" s="65">
        <f t="shared" si="15"/>
        <v>334</v>
      </c>
      <c r="F76" s="65">
        <f>F77+F83+F84</f>
        <v>436.9</v>
      </c>
      <c r="G76" s="65">
        <f t="shared" si="0"/>
        <v>102.89999999999998</v>
      </c>
      <c r="H76" s="65">
        <f t="shared" si="1"/>
        <v>130.80838323353291</v>
      </c>
      <c r="I76" s="68"/>
    </row>
    <row r="77" spans="1:9" ht="29.25" customHeight="1">
      <c r="A77" s="79" t="s">
        <v>266</v>
      </c>
      <c r="B77" s="80" t="s">
        <v>297</v>
      </c>
      <c r="C77" s="81">
        <v>1011</v>
      </c>
      <c r="D77" s="59">
        <f>SUM(D78:D82)</f>
        <v>1665</v>
      </c>
      <c r="E77" s="59">
        <f t="shared" ref="E77" si="16">SUM(E78:E82)</f>
        <v>334</v>
      </c>
      <c r="F77" s="59">
        <f>SUM(F78:F82)</f>
        <v>436.9</v>
      </c>
      <c r="G77" s="59">
        <f t="shared" si="0"/>
        <v>102.89999999999998</v>
      </c>
      <c r="H77" s="59">
        <f t="shared" si="1"/>
        <v>130.80838323353291</v>
      </c>
      <c r="I77" s="68"/>
    </row>
    <row r="78" spans="1:9" ht="26.25" customHeight="1">
      <c r="A78" s="79"/>
      <c r="B78" s="164" t="s">
        <v>344</v>
      </c>
      <c r="C78" s="75"/>
      <c r="D78" s="62">
        <v>80</v>
      </c>
      <c r="E78" s="62"/>
      <c r="F78" s="62">
        <v>80</v>
      </c>
      <c r="G78" s="62">
        <f t="shared" si="0"/>
        <v>80</v>
      </c>
      <c r="H78" s="62" t="e">
        <f t="shared" si="1"/>
        <v>#DIV/0!</v>
      </c>
      <c r="I78" s="68"/>
    </row>
    <row r="79" spans="1:9" ht="21.75" customHeight="1">
      <c r="A79" s="79"/>
      <c r="B79" s="164" t="s">
        <v>150</v>
      </c>
      <c r="C79" s="75"/>
      <c r="D79" s="62"/>
      <c r="E79" s="62"/>
      <c r="F79" s="62"/>
      <c r="G79" s="62">
        <f t="shared" si="0"/>
        <v>0</v>
      </c>
      <c r="H79" s="62"/>
      <c r="I79" s="68"/>
    </row>
    <row r="80" spans="1:9" ht="39" customHeight="1">
      <c r="A80" s="79"/>
      <c r="B80" s="157" t="s">
        <v>174</v>
      </c>
      <c r="C80" s="75"/>
      <c r="D80" s="62">
        <v>1464.4</v>
      </c>
      <c r="E80" s="62"/>
      <c r="F80" s="62"/>
      <c r="G80" s="62">
        <f t="shared" si="0"/>
        <v>0</v>
      </c>
      <c r="H80" s="62" t="e">
        <f t="shared" si="1"/>
        <v>#DIV/0!</v>
      </c>
      <c r="I80" s="68"/>
    </row>
    <row r="81" spans="1:9" ht="27" customHeight="1">
      <c r="A81" s="79"/>
      <c r="B81" s="104" t="s">
        <v>190</v>
      </c>
      <c r="C81" s="75"/>
      <c r="D81" s="62">
        <v>52.6</v>
      </c>
      <c r="E81" s="62">
        <v>300</v>
      </c>
      <c r="F81" s="62">
        <v>356.9</v>
      </c>
      <c r="G81" s="62">
        <f t="shared" si="0"/>
        <v>56.899999999999977</v>
      </c>
      <c r="H81" s="62">
        <f t="shared" si="1"/>
        <v>118.96666666666667</v>
      </c>
      <c r="I81" s="68"/>
    </row>
    <row r="82" spans="1:9" ht="24" customHeight="1">
      <c r="A82" s="79"/>
      <c r="B82" s="88" t="s">
        <v>325</v>
      </c>
      <c r="C82" s="75"/>
      <c r="D82" s="62">
        <v>68</v>
      </c>
      <c r="E82" s="62">
        <v>34</v>
      </c>
      <c r="F82" s="62"/>
      <c r="G82" s="62">
        <f t="shared" ref="G82:G145" si="17">F82-E82</f>
        <v>-34</v>
      </c>
      <c r="H82" s="62">
        <f t="shared" ref="H82:H128" si="18">F82/E82*100</f>
        <v>0</v>
      </c>
      <c r="I82" s="68">
        <v>0</v>
      </c>
    </row>
    <row r="83" spans="1:9" ht="25.5" customHeight="1">
      <c r="A83" s="79" t="s">
        <v>268</v>
      </c>
      <c r="B83" s="80" t="s">
        <v>1</v>
      </c>
      <c r="C83" s="81">
        <v>1012</v>
      </c>
      <c r="D83" s="59">
        <v>1446.6</v>
      </c>
      <c r="E83" s="59"/>
      <c r="F83" s="59"/>
      <c r="G83" s="59">
        <f t="shared" si="17"/>
        <v>0</v>
      </c>
      <c r="H83" s="59" t="e">
        <f t="shared" si="18"/>
        <v>#DIV/0!</v>
      </c>
      <c r="I83" s="68"/>
    </row>
    <row r="84" spans="1:9" ht="25.5" customHeight="1">
      <c r="A84" s="79" t="s">
        <v>267</v>
      </c>
      <c r="B84" s="80" t="s">
        <v>2</v>
      </c>
      <c r="C84" s="81">
        <v>1013</v>
      </c>
      <c r="D84" s="59">
        <v>294.10000000000002</v>
      </c>
      <c r="E84" s="59"/>
      <c r="F84" s="59"/>
      <c r="G84" s="59">
        <f t="shared" si="17"/>
        <v>0</v>
      </c>
      <c r="H84" s="59" t="e">
        <f t="shared" si="18"/>
        <v>#DIV/0!</v>
      </c>
      <c r="I84" s="68"/>
    </row>
    <row r="85" spans="1:9" ht="25.5" customHeight="1">
      <c r="A85" s="156" t="s">
        <v>106</v>
      </c>
      <c r="B85" s="159" t="s">
        <v>102</v>
      </c>
      <c r="C85" s="82">
        <v>1020</v>
      </c>
      <c r="D85" s="65">
        <f t="shared" ref="D85:E85" si="19">D86+D104</f>
        <v>2853.7999999999997</v>
      </c>
      <c r="E85" s="65">
        <f t="shared" si="19"/>
        <v>2964.5</v>
      </c>
      <c r="F85" s="65">
        <f t="shared" ref="F85" si="20">F86+F104</f>
        <v>2695.7999999999997</v>
      </c>
      <c r="G85" s="65">
        <f t="shared" si="17"/>
        <v>-268.70000000000027</v>
      </c>
      <c r="H85" s="65">
        <f t="shared" si="18"/>
        <v>90.936076910102869</v>
      </c>
      <c r="I85" s="68"/>
    </row>
    <row r="86" spans="1:9" ht="25.5" hidden="1" customHeight="1">
      <c r="A86" s="79" t="s">
        <v>210</v>
      </c>
      <c r="B86" s="80" t="s">
        <v>297</v>
      </c>
      <c r="C86" s="81">
        <v>1021</v>
      </c>
      <c r="D86" s="59">
        <v>0</v>
      </c>
      <c r="E86" s="59">
        <v>0</v>
      </c>
      <c r="F86" s="59">
        <v>0</v>
      </c>
      <c r="G86" s="59">
        <f t="shared" si="17"/>
        <v>0</v>
      </c>
      <c r="H86" s="59"/>
      <c r="I86" s="68"/>
    </row>
    <row r="87" spans="1:9" ht="25.5" hidden="1" customHeight="1">
      <c r="A87" s="79"/>
      <c r="B87" s="85" t="s">
        <v>184</v>
      </c>
      <c r="C87" s="75"/>
      <c r="D87" s="62"/>
      <c r="E87" s="62"/>
      <c r="F87" s="62"/>
      <c r="G87" s="62">
        <f t="shared" si="17"/>
        <v>0</v>
      </c>
      <c r="H87" s="62"/>
      <c r="I87" s="68"/>
    </row>
    <row r="88" spans="1:9" ht="42" hidden="1" customHeight="1">
      <c r="A88" s="79"/>
      <c r="B88" s="92" t="s">
        <v>192</v>
      </c>
      <c r="C88" s="75"/>
      <c r="D88" s="62">
        <f t="shared" ref="D88:E88" si="21">SUM(D89:D96)</f>
        <v>0</v>
      </c>
      <c r="E88" s="62">
        <f t="shared" si="21"/>
        <v>0</v>
      </c>
      <c r="F88" s="62">
        <f>SUM(F89:F96)</f>
        <v>0</v>
      </c>
      <c r="G88" s="62">
        <f t="shared" si="17"/>
        <v>0</v>
      </c>
      <c r="H88" s="62"/>
      <c r="I88" s="68"/>
    </row>
    <row r="89" spans="1:9" ht="24.75" hidden="1" customHeight="1">
      <c r="A89" s="79"/>
      <c r="B89" s="161" t="s">
        <v>248</v>
      </c>
      <c r="C89" s="75"/>
      <c r="D89" s="62"/>
      <c r="E89" s="62"/>
      <c r="F89" s="62"/>
      <c r="G89" s="62">
        <f t="shared" si="17"/>
        <v>0</v>
      </c>
      <c r="H89" s="62"/>
      <c r="I89" s="68"/>
    </row>
    <row r="90" spans="1:9" ht="24.75" hidden="1" customHeight="1">
      <c r="A90" s="79"/>
      <c r="B90" s="161" t="s">
        <v>211</v>
      </c>
      <c r="C90" s="75"/>
      <c r="D90" s="62"/>
      <c r="E90" s="62"/>
      <c r="F90" s="62"/>
      <c r="G90" s="62">
        <f t="shared" si="17"/>
        <v>0</v>
      </c>
      <c r="H90" s="62"/>
      <c r="I90" s="68"/>
    </row>
    <row r="91" spans="1:9" ht="24.75" hidden="1" customHeight="1">
      <c r="A91" s="79"/>
      <c r="B91" s="161" t="s">
        <v>212</v>
      </c>
      <c r="C91" s="75"/>
      <c r="D91" s="62"/>
      <c r="E91" s="62"/>
      <c r="F91" s="62"/>
      <c r="G91" s="62">
        <f t="shared" si="17"/>
        <v>0</v>
      </c>
      <c r="H91" s="62"/>
      <c r="I91" s="68"/>
    </row>
    <row r="92" spans="1:9" ht="24.75" hidden="1" customHeight="1">
      <c r="A92" s="79"/>
      <c r="B92" s="161" t="s">
        <v>213</v>
      </c>
      <c r="C92" s="75"/>
      <c r="D92" s="62"/>
      <c r="E92" s="62"/>
      <c r="F92" s="62"/>
      <c r="G92" s="62">
        <f t="shared" si="17"/>
        <v>0</v>
      </c>
      <c r="H92" s="62"/>
      <c r="I92" s="68"/>
    </row>
    <row r="93" spans="1:9" ht="24.75" hidden="1" customHeight="1">
      <c r="A93" s="79"/>
      <c r="B93" s="161" t="s">
        <v>214</v>
      </c>
      <c r="C93" s="75"/>
      <c r="D93" s="62"/>
      <c r="E93" s="62"/>
      <c r="F93" s="62"/>
      <c r="G93" s="62">
        <f t="shared" si="17"/>
        <v>0</v>
      </c>
      <c r="H93" s="62"/>
      <c r="I93" s="68"/>
    </row>
    <row r="94" spans="1:9" ht="24.75" hidden="1" customHeight="1">
      <c r="A94" s="79"/>
      <c r="B94" s="161" t="s">
        <v>215</v>
      </c>
      <c r="C94" s="75"/>
      <c r="D94" s="62"/>
      <c r="E94" s="62"/>
      <c r="F94" s="62"/>
      <c r="G94" s="62">
        <f t="shared" si="17"/>
        <v>0</v>
      </c>
      <c r="H94" s="62"/>
      <c r="I94" s="68"/>
    </row>
    <row r="95" spans="1:9" ht="24.75" hidden="1" customHeight="1">
      <c r="A95" s="79"/>
      <c r="B95" s="161" t="s">
        <v>216</v>
      </c>
      <c r="C95" s="75"/>
      <c r="D95" s="62"/>
      <c r="E95" s="62"/>
      <c r="F95" s="62"/>
      <c r="G95" s="62">
        <f t="shared" si="17"/>
        <v>0</v>
      </c>
      <c r="H95" s="62"/>
      <c r="I95" s="68"/>
    </row>
    <row r="96" spans="1:9" ht="24.75" hidden="1" customHeight="1">
      <c r="A96" s="79"/>
      <c r="B96" s="161" t="s">
        <v>217</v>
      </c>
      <c r="C96" s="75"/>
      <c r="D96" s="62"/>
      <c r="E96" s="62"/>
      <c r="F96" s="62"/>
      <c r="G96" s="62">
        <f t="shared" si="17"/>
        <v>0</v>
      </c>
      <c r="H96" s="62"/>
      <c r="I96" s="68"/>
    </row>
    <row r="97" spans="1:9" ht="24.75" hidden="1" customHeight="1">
      <c r="A97" s="79"/>
      <c r="B97" s="93" t="s">
        <v>211</v>
      </c>
      <c r="C97" s="75"/>
      <c r="D97" s="62"/>
      <c r="E97" s="62"/>
      <c r="F97" s="62"/>
      <c r="G97" s="62">
        <f t="shared" si="17"/>
        <v>0</v>
      </c>
      <c r="H97" s="62" t="e">
        <f t="shared" si="18"/>
        <v>#DIV/0!</v>
      </c>
      <c r="I97" s="68"/>
    </row>
    <row r="98" spans="1:9" ht="24.75" hidden="1" customHeight="1">
      <c r="A98" s="79"/>
      <c r="B98" s="85" t="s">
        <v>160</v>
      </c>
      <c r="C98" s="75"/>
      <c r="D98" s="62"/>
      <c r="E98" s="62"/>
      <c r="F98" s="62"/>
      <c r="G98" s="62">
        <f t="shared" si="17"/>
        <v>0</v>
      </c>
      <c r="H98" s="62" t="e">
        <f t="shared" si="18"/>
        <v>#DIV/0!</v>
      </c>
      <c r="I98" s="68"/>
    </row>
    <row r="99" spans="1:9" ht="24.75" hidden="1" customHeight="1">
      <c r="A99" s="79"/>
      <c r="B99" s="85" t="s">
        <v>158</v>
      </c>
      <c r="C99" s="75"/>
      <c r="D99" s="62"/>
      <c r="E99" s="62"/>
      <c r="F99" s="62"/>
      <c r="G99" s="62">
        <f t="shared" si="17"/>
        <v>0</v>
      </c>
      <c r="H99" s="62" t="e">
        <f t="shared" si="18"/>
        <v>#DIV/0!</v>
      </c>
      <c r="I99" s="68"/>
    </row>
    <row r="100" spans="1:9" ht="24.75" hidden="1" customHeight="1">
      <c r="A100" s="79"/>
      <c r="B100" s="85" t="s">
        <v>159</v>
      </c>
      <c r="C100" s="75"/>
      <c r="D100" s="62"/>
      <c r="E100" s="62"/>
      <c r="F100" s="62"/>
      <c r="G100" s="62">
        <f t="shared" si="17"/>
        <v>0</v>
      </c>
      <c r="H100" s="62" t="e">
        <f t="shared" si="18"/>
        <v>#DIV/0!</v>
      </c>
      <c r="I100" s="68"/>
    </row>
    <row r="101" spans="1:9" ht="24" hidden="1" customHeight="1">
      <c r="A101" s="79"/>
      <c r="B101" s="85" t="s">
        <v>151</v>
      </c>
      <c r="C101" s="75"/>
      <c r="D101" s="59"/>
      <c r="E101" s="59"/>
      <c r="F101" s="59"/>
      <c r="G101" s="62">
        <f t="shared" si="17"/>
        <v>0</v>
      </c>
      <c r="H101" s="62" t="e">
        <f t="shared" si="18"/>
        <v>#DIV/0!</v>
      </c>
      <c r="I101" s="68"/>
    </row>
    <row r="102" spans="1:9" ht="24.75" hidden="1" customHeight="1">
      <c r="A102" s="79"/>
      <c r="B102" s="46" t="s">
        <v>135</v>
      </c>
      <c r="C102" s="75">
        <v>1022</v>
      </c>
      <c r="D102" s="62"/>
      <c r="E102" s="62"/>
      <c r="F102" s="62"/>
      <c r="G102" s="62">
        <f t="shared" si="17"/>
        <v>0</v>
      </c>
      <c r="H102" s="62" t="e">
        <f t="shared" si="18"/>
        <v>#DIV/0!</v>
      </c>
      <c r="I102" s="68"/>
    </row>
    <row r="103" spans="1:9" ht="24.75" hidden="1" customHeight="1">
      <c r="A103" s="79"/>
      <c r="B103" s="46" t="s">
        <v>136</v>
      </c>
      <c r="C103" s="75">
        <v>1023</v>
      </c>
      <c r="D103" s="62"/>
      <c r="E103" s="62"/>
      <c r="F103" s="62"/>
      <c r="G103" s="62">
        <f t="shared" si="17"/>
        <v>0</v>
      </c>
      <c r="H103" s="62" t="e">
        <f t="shared" si="18"/>
        <v>#DIV/0!</v>
      </c>
      <c r="I103" s="68"/>
    </row>
    <row r="104" spans="1:9" ht="27.75" customHeight="1">
      <c r="A104" s="79" t="s">
        <v>269</v>
      </c>
      <c r="B104" s="80" t="s">
        <v>300</v>
      </c>
      <c r="C104" s="81">
        <v>1025</v>
      </c>
      <c r="D104" s="59">
        <f t="shared" ref="D104:E104" si="22">SUM(D105:D116)</f>
        <v>2853.7999999999997</v>
      </c>
      <c r="E104" s="59">
        <f t="shared" si="22"/>
        <v>2964.5</v>
      </c>
      <c r="F104" s="59">
        <f>SUM(F105:F116)</f>
        <v>2695.7999999999997</v>
      </c>
      <c r="G104" s="59">
        <f t="shared" si="17"/>
        <v>-268.70000000000027</v>
      </c>
      <c r="H104" s="59">
        <f t="shared" si="18"/>
        <v>90.936076910102869</v>
      </c>
      <c r="I104" s="68"/>
    </row>
    <row r="105" spans="1:9" ht="69.75" hidden="1" customHeight="1">
      <c r="A105" s="79"/>
      <c r="B105" s="153" t="s">
        <v>256</v>
      </c>
      <c r="C105" s="75"/>
      <c r="D105" s="62"/>
      <c r="E105" s="62"/>
      <c r="F105" s="62"/>
      <c r="G105" s="62">
        <f t="shared" si="17"/>
        <v>0</v>
      </c>
      <c r="H105" s="62"/>
      <c r="I105" s="68"/>
    </row>
    <row r="106" spans="1:9" ht="22.5" hidden="1" customHeight="1">
      <c r="A106" s="79"/>
      <c r="B106" s="153" t="s">
        <v>137</v>
      </c>
      <c r="C106" s="75"/>
      <c r="D106" s="62"/>
      <c r="E106" s="62"/>
      <c r="F106" s="62"/>
      <c r="G106" s="62">
        <f t="shared" si="17"/>
        <v>0</v>
      </c>
      <c r="H106" s="62"/>
      <c r="I106" s="68"/>
    </row>
    <row r="107" spans="1:9" ht="30" hidden="1" customHeight="1">
      <c r="A107" s="79"/>
      <c r="B107" s="83" t="s">
        <v>175</v>
      </c>
      <c r="C107" s="75"/>
      <c r="D107" s="62"/>
      <c r="E107" s="62"/>
      <c r="F107" s="62"/>
      <c r="G107" s="62">
        <f t="shared" si="17"/>
        <v>0</v>
      </c>
      <c r="H107" s="62" t="e">
        <f t="shared" si="18"/>
        <v>#DIV/0!</v>
      </c>
      <c r="I107" s="68"/>
    </row>
    <row r="108" spans="1:9" ht="38.25" customHeight="1">
      <c r="A108" s="79"/>
      <c r="B108" s="149" t="s">
        <v>249</v>
      </c>
      <c r="C108" s="75"/>
      <c r="D108" s="62">
        <v>129.69999999999999</v>
      </c>
      <c r="E108" s="62"/>
      <c r="F108" s="62"/>
      <c r="G108" s="62">
        <f t="shared" si="17"/>
        <v>0</v>
      </c>
      <c r="H108" s="62" t="e">
        <f t="shared" si="18"/>
        <v>#DIV/0!</v>
      </c>
      <c r="I108" s="68"/>
    </row>
    <row r="109" spans="1:9" ht="24" hidden="1" customHeight="1">
      <c r="A109" s="79"/>
      <c r="B109" s="153" t="s">
        <v>218</v>
      </c>
      <c r="C109" s="75"/>
      <c r="D109" s="62"/>
      <c r="E109" s="62"/>
      <c r="F109" s="62"/>
      <c r="G109" s="62">
        <f t="shared" si="17"/>
        <v>0</v>
      </c>
      <c r="H109" s="62"/>
      <c r="I109" s="68"/>
    </row>
    <row r="110" spans="1:9" ht="23.25" hidden="1" customHeight="1">
      <c r="A110" s="79"/>
      <c r="B110" s="153" t="s">
        <v>257</v>
      </c>
      <c r="C110" s="75"/>
      <c r="D110" s="62"/>
      <c r="E110" s="62"/>
      <c r="F110" s="62"/>
      <c r="G110" s="62">
        <f t="shared" si="17"/>
        <v>0</v>
      </c>
      <c r="H110" s="62"/>
      <c r="I110" s="68"/>
    </row>
    <row r="111" spans="1:9" ht="26.25" hidden="1" customHeight="1">
      <c r="A111" s="79"/>
      <c r="B111" s="76" t="s">
        <v>255</v>
      </c>
      <c r="C111" s="151"/>
      <c r="D111" s="62"/>
      <c r="E111" s="62"/>
      <c r="F111" s="62"/>
      <c r="G111" s="62">
        <f t="shared" si="17"/>
        <v>0</v>
      </c>
      <c r="H111" s="62"/>
      <c r="I111" s="68"/>
    </row>
    <row r="112" spans="1:9" ht="61.5" hidden="1" customHeight="1">
      <c r="A112" s="79"/>
      <c r="B112" s="153" t="s">
        <v>256</v>
      </c>
      <c r="C112" s="152"/>
      <c r="D112" s="62"/>
      <c r="E112" s="62"/>
      <c r="F112" s="62"/>
      <c r="G112" s="62">
        <f t="shared" si="17"/>
        <v>0</v>
      </c>
      <c r="H112" s="62" t="e">
        <f t="shared" si="18"/>
        <v>#DIV/0!</v>
      </c>
      <c r="I112" s="68"/>
    </row>
    <row r="113" spans="1:9" ht="30" customHeight="1">
      <c r="A113" s="79"/>
      <c r="B113" s="150" t="s">
        <v>160</v>
      </c>
      <c r="C113" s="75"/>
      <c r="D113" s="62">
        <v>1902.1</v>
      </c>
      <c r="E113" s="62">
        <v>2160</v>
      </c>
      <c r="F113" s="62">
        <v>1834.7</v>
      </c>
      <c r="G113" s="62">
        <f t="shared" si="17"/>
        <v>-325.29999999999995</v>
      </c>
      <c r="H113" s="62">
        <f t="shared" si="18"/>
        <v>84.939814814814824</v>
      </c>
      <c r="I113" s="68"/>
    </row>
    <row r="114" spans="1:9" ht="30" customHeight="1">
      <c r="A114" s="79"/>
      <c r="B114" s="150" t="s">
        <v>158</v>
      </c>
      <c r="C114" s="75"/>
      <c r="D114" s="62">
        <v>69.7</v>
      </c>
      <c r="E114" s="62">
        <v>65.5</v>
      </c>
      <c r="F114" s="62">
        <v>73</v>
      </c>
      <c r="G114" s="62">
        <f t="shared" si="17"/>
        <v>7.5</v>
      </c>
      <c r="H114" s="62">
        <f t="shared" si="18"/>
        <v>111.45038167938932</v>
      </c>
      <c r="I114" s="68"/>
    </row>
    <row r="115" spans="1:9" ht="30" customHeight="1">
      <c r="A115" s="79"/>
      <c r="B115" s="150" t="s">
        <v>159</v>
      </c>
      <c r="C115" s="75"/>
      <c r="D115" s="62">
        <v>719.1</v>
      </c>
      <c r="E115" s="62">
        <v>698.8</v>
      </c>
      <c r="F115" s="62">
        <v>739.9</v>
      </c>
      <c r="G115" s="62">
        <f t="shared" si="17"/>
        <v>41.100000000000023</v>
      </c>
      <c r="H115" s="62">
        <f t="shared" si="18"/>
        <v>105.88151116199198</v>
      </c>
      <c r="I115" s="68"/>
    </row>
    <row r="116" spans="1:9" ht="27.75" customHeight="1">
      <c r="A116" s="89"/>
      <c r="B116" s="78" t="s">
        <v>151</v>
      </c>
      <c r="C116" s="75"/>
      <c r="D116" s="62">
        <v>33.200000000000003</v>
      </c>
      <c r="E116" s="62">
        <v>40.200000000000003</v>
      </c>
      <c r="F116" s="62">
        <v>48.2</v>
      </c>
      <c r="G116" s="62">
        <f t="shared" si="17"/>
        <v>8</v>
      </c>
      <c r="H116" s="62">
        <f t="shared" si="18"/>
        <v>119.90049751243781</v>
      </c>
      <c r="I116" s="68"/>
    </row>
    <row r="117" spans="1:9" ht="26.25" hidden="1" customHeight="1">
      <c r="A117" s="79" t="s">
        <v>107</v>
      </c>
      <c r="B117" s="88" t="s">
        <v>103</v>
      </c>
      <c r="C117" s="75">
        <v>1030</v>
      </c>
      <c r="D117" s="197">
        <f>D118</f>
        <v>0</v>
      </c>
      <c r="E117" s="61">
        <f>E118</f>
        <v>0</v>
      </c>
      <c r="F117" s="61">
        <f>F118</f>
        <v>0</v>
      </c>
      <c r="G117" s="62">
        <f t="shared" si="17"/>
        <v>0</v>
      </c>
      <c r="H117" s="62" t="e">
        <f t="shared" si="18"/>
        <v>#DIV/0!</v>
      </c>
      <c r="I117" s="68"/>
    </row>
    <row r="118" spans="1:9" ht="24.75" hidden="1" customHeight="1">
      <c r="A118" s="79"/>
      <c r="B118" s="88" t="s">
        <v>153</v>
      </c>
      <c r="C118" s="75">
        <v>1031</v>
      </c>
      <c r="D118" s="196"/>
      <c r="E118" s="62"/>
      <c r="F118" s="62"/>
      <c r="G118" s="62">
        <f t="shared" si="17"/>
        <v>0</v>
      </c>
      <c r="H118" s="62" t="e">
        <f t="shared" si="18"/>
        <v>#DIV/0!</v>
      </c>
      <c r="I118" s="68"/>
    </row>
    <row r="119" spans="1:9" ht="24.75" customHeight="1">
      <c r="A119" s="95" t="s">
        <v>117</v>
      </c>
      <c r="B119" s="96" t="s">
        <v>118</v>
      </c>
      <c r="C119" s="75"/>
      <c r="D119" s="61">
        <f>D121+D129+D148</f>
        <v>0</v>
      </c>
      <c r="E119" s="61">
        <f>E121+E129+E148</f>
        <v>0</v>
      </c>
      <c r="F119" s="61">
        <f>F121+F129+F148</f>
        <v>0</v>
      </c>
      <c r="G119" s="62">
        <f t="shared" si="17"/>
        <v>0</v>
      </c>
      <c r="H119" s="62"/>
      <c r="I119" s="68"/>
    </row>
    <row r="120" spans="1:9" ht="28.5" customHeight="1">
      <c r="A120" s="79"/>
      <c r="B120" s="78" t="s">
        <v>96</v>
      </c>
      <c r="C120" s="75"/>
      <c r="D120" s="62"/>
      <c r="E120" s="62"/>
      <c r="F120" s="62"/>
      <c r="G120" s="62">
        <f t="shared" si="17"/>
        <v>0</v>
      </c>
      <c r="H120" s="62"/>
      <c r="I120" s="68"/>
    </row>
    <row r="121" spans="1:9" ht="24.75" customHeight="1">
      <c r="A121" s="156" t="s">
        <v>119</v>
      </c>
      <c r="B121" s="163" t="s">
        <v>100</v>
      </c>
      <c r="C121" s="82">
        <v>1010</v>
      </c>
      <c r="D121" s="65">
        <f>D122+D125+D126+D127</f>
        <v>0</v>
      </c>
      <c r="E121" s="61">
        <f>E122+E125+E126+E127</f>
        <v>0</v>
      </c>
      <c r="F121" s="61">
        <f>F122+F125+F126+F127</f>
        <v>0</v>
      </c>
      <c r="G121" s="62">
        <f t="shared" si="17"/>
        <v>0</v>
      </c>
      <c r="H121" s="62"/>
      <c r="I121" s="68"/>
    </row>
    <row r="122" spans="1:9" ht="24.75" customHeight="1">
      <c r="A122" s="79" t="s">
        <v>270</v>
      </c>
      <c r="B122" s="80" t="s">
        <v>297</v>
      </c>
      <c r="C122" s="81">
        <v>1011</v>
      </c>
      <c r="D122" s="59">
        <f>D123+D124</f>
        <v>0</v>
      </c>
      <c r="E122" s="62">
        <f>E123+E124</f>
        <v>0</v>
      </c>
      <c r="F122" s="62">
        <f>F123+F124</f>
        <v>0</v>
      </c>
      <c r="G122" s="62">
        <f t="shared" si="17"/>
        <v>0</v>
      </c>
      <c r="H122" s="62"/>
      <c r="I122" s="68"/>
    </row>
    <row r="123" spans="1:9" ht="30" customHeight="1">
      <c r="A123" s="79"/>
      <c r="B123" s="165" t="s">
        <v>167</v>
      </c>
      <c r="C123" s="75"/>
      <c r="D123" s="62"/>
      <c r="E123" s="62"/>
      <c r="F123" s="62"/>
      <c r="G123" s="62">
        <f t="shared" si="17"/>
        <v>0</v>
      </c>
      <c r="H123" s="62"/>
      <c r="I123" s="68"/>
    </row>
    <row r="124" spans="1:9" ht="30" customHeight="1">
      <c r="A124" s="79"/>
      <c r="B124" s="164" t="s">
        <v>153</v>
      </c>
      <c r="C124" s="75"/>
      <c r="D124" s="62"/>
      <c r="E124" s="62"/>
      <c r="F124" s="62"/>
      <c r="G124" s="62">
        <f t="shared" si="17"/>
        <v>0</v>
      </c>
      <c r="H124" s="62"/>
      <c r="I124" s="68"/>
    </row>
    <row r="125" spans="1:9" ht="30" customHeight="1">
      <c r="A125" s="79" t="s">
        <v>271</v>
      </c>
      <c r="B125" s="80" t="s">
        <v>1</v>
      </c>
      <c r="C125" s="81">
        <v>1012</v>
      </c>
      <c r="D125" s="59"/>
      <c r="E125" s="62"/>
      <c r="F125" s="62"/>
      <c r="G125" s="62">
        <f t="shared" si="17"/>
        <v>0</v>
      </c>
      <c r="H125" s="62"/>
      <c r="I125" s="68"/>
    </row>
    <row r="126" spans="1:9" ht="27.75" customHeight="1">
      <c r="A126" s="79" t="s">
        <v>272</v>
      </c>
      <c r="B126" s="80" t="s">
        <v>2</v>
      </c>
      <c r="C126" s="81">
        <v>1013</v>
      </c>
      <c r="D126" s="59"/>
      <c r="E126" s="62"/>
      <c r="F126" s="62"/>
      <c r="G126" s="62">
        <f t="shared" si="17"/>
        <v>0</v>
      </c>
      <c r="H126" s="62"/>
      <c r="I126" s="68"/>
    </row>
    <row r="127" spans="1:9" ht="27.75" hidden="1" customHeight="1">
      <c r="A127" s="79"/>
      <c r="B127" s="46" t="s">
        <v>141</v>
      </c>
      <c r="C127" s="75">
        <v>1015</v>
      </c>
      <c r="D127" s="59"/>
      <c r="E127" s="62"/>
      <c r="F127" s="62"/>
      <c r="G127" s="62">
        <f t="shared" si="17"/>
        <v>0</v>
      </c>
      <c r="H127" s="62" t="e">
        <f t="shared" si="18"/>
        <v>#DIV/0!</v>
      </c>
      <c r="I127" s="68"/>
    </row>
    <row r="128" spans="1:9" ht="27.75" hidden="1" customHeight="1">
      <c r="A128" s="79"/>
      <c r="B128" s="88"/>
      <c r="C128" s="75"/>
      <c r="D128" s="59"/>
      <c r="E128" s="62"/>
      <c r="F128" s="62"/>
      <c r="G128" s="62">
        <f t="shared" si="17"/>
        <v>0</v>
      </c>
      <c r="H128" s="62" t="e">
        <f t="shared" si="18"/>
        <v>#DIV/0!</v>
      </c>
      <c r="I128" s="68"/>
    </row>
    <row r="129" spans="1:9" ht="27.75" customHeight="1">
      <c r="A129" s="156" t="s">
        <v>120</v>
      </c>
      <c r="B129" s="163" t="s">
        <v>102</v>
      </c>
      <c r="C129" s="82">
        <v>1020</v>
      </c>
      <c r="D129" s="65">
        <f t="shared" ref="D129" si="23">D131+D132+D133+D134</f>
        <v>0</v>
      </c>
      <c r="E129" s="61">
        <f>E131+E132+E133+E134</f>
        <v>0</v>
      </c>
      <c r="F129" s="61">
        <v>0</v>
      </c>
      <c r="G129" s="62">
        <f t="shared" si="17"/>
        <v>0</v>
      </c>
      <c r="H129" s="62"/>
      <c r="I129" s="68"/>
    </row>
    <row r="130" spans="1:9" ht="27.75" customHeight="1">
      <c r="A130" s="79" t="s">
        <v>301</v>
      </c>
      <c r="B130" s="80" t="s">
        <v>297</v>
      </c>
      <c r="C130" s="81">
        <v>1021</v>
      </c>
      <c r="D130" s="59">
        <f>D131</f>
        <v>0</v>
      </c>
      <c r="E130" s="62"/>
      <c r="F130" s="62"/>
      <c r="G130" s="62">
        <f t="shared" si="17"/>
        <v>0</v>
      </c>
      <c r="H130" s="62"/>
      <c r="I130" s="68"/>
    </row>
    <row r="131" spans="1:9" ht="27.75" customHeight="1">
      <c r="A131" s="79"/>
      <c r="B131" s="153" t="s">
        <v>273</v>
      </c>
      <c r="C131" s="75"/>
      <c r="D131" s="62"/>
      <c r="E131" s="62"/>
      <c r="F131" s="62"/>
      <c r="G131" s="62">
        <f t="shared" si="17"/>
        <v>0</v>
      </c>
      <c r="H131" s="62"/>
      <c r="I131" s="68"/>
    </row>
    <row r="132" spans="1:9" ht="26.25" customHeight="1">
      <c r="A132" s="79" t="s">
        <v>274</v>
      </c>
      <c r="B132" s="80" t="s">
        <v>1</v>
      </c>
      <c r="C132" s="81">
        <v>1022</v>
      </c>
      <c r="D132" s="59"/>
      <c r="E132" s="62"/>
      <c r="F132" s="62"/>
      <c r="G132" s="62">
        <f t="shared" si="17"/>
        <v>0</v>
      </c>
      <c r="H132" s="62"/>
      <c r="I132" s="68"/>
    </row>
    <row r="133" spans="1:9" ht="27.75" customHeight="1">
      <c r="A133" s="79" t="s">
        <v>275</v>
      </c>
      <c r="B133" s="80" t="s">
        <v>2</v>
      </c>
      <c r="C133" s="81">
        <v>1023</v>
      </c>
      <c r="D133" s="59"/>
      <c r="E133" s="62"/>
      <c r="F133" s="62"/>
      <c r="G133" s="62">
        <f t="shared" si="17"/>
        <v>0</v>
      </c>
      <c r="H133" s="62"/>
      <c r="I133" s="68"/>
    </row>
    <row r="134" spans="1:9" ht="27.75" customHeight="1">
      <c r="A134" s="79" t="s">
        <v>277</v>
      </c>
      <c r="B134" s="80" t="s">
        <v>300</v>
      </c>
      <c r="C134" s="81">
        <v>1025</v>
      </c>
      <c r="D134" s="59">
        <f>SUM(D135:D147)</f>
        <v>0</v>
      </c>
      <c r="E134" s="61">
        <f>SUM(E135:E147)</f>
        <v>0</v>
      </c>
      <c r="F134" s="61">
        <f>SUM(F135:F147)</f>
        <v>0</v>
      </c>
      <c r="G134" s="62">
        <f t="shared" si="17"/>
        <v>0</v>
      </c>
      <c r="H134" s="62"/>
      <c r="I134" s="68"/>
    </row>
    <row r="135" spans="1:9" ht="27.75" hidden="1" customHeight="1">
      <c r="A135" s="79"/>
      <c r="B135" s="153" t="s">
        <v>137</v>
      </c>
      <c r="C135" s="75"/>
      <c r="D135" s="62"/>
      <c r="E135" s="62"/>
      <c r="F135" s="62"/>
      <c r="G135" s="62">
        <f t="shared" si="17"/>
        <v>0</v>
      </c>
      <c r="H135" s="62"/>
      <c r="I135" s="68"/>
    </row>
    <row r="136" spans="1:9" ht="27.75" hidden="1" customHeight="1">
      <c r="A136" s="79"/>
      <c r="B136" s="153" t="s">
        <v>168</v>
      </c>
      <c r="C136" s="75"/>
      <c r="D136" s="62"/>
      <c r="E136" s="62"/>
      <c r="F136" s="62"/>
      <c r="G136" s="62">
        <f t="shared" si="17"/>
        <v>0</v>
      </c>
      <c r="H136" s="62"/>
      <c r="I136" s="68"/>
    </row>
    <row r="137" spans="1:9" ht="27.75" hidden="1" customHeight="1">
      <c r="A137" s="79"/>
      <c r="B137" s="153" t="s">
        <v>138</v>
      </c>
      <c r="C137" s="75"/>
      <c r="D137" s="62"/>
      <c r="E137" s="62"/>
      <c r="F137" s="62"/>
      <c r="G137" s="62">
        <f t="shared" si="17"/>
        <v>0</v>
      </c>
      <c r="H137" s="62"/>
      <c r="I137" s="68"/>
    </row>
    <row r="138" spans="1:9" ht="27.75" hidden="1" customHeight="1">
      <c r="A138" s="79"/>
      <c r="B138" s="153" t="s">
        <v>170</v>
      </c>
      <c r="C138" s="75"/>
      <c r="D138" s="62"/>
      <c r="E138" s="62"/>
      <c r="F138" s="62"/>
      <c r="G138" s="62">
        <f t="shared" si="17"/>
        <v>0</v>
      </c>
      <c r="H138" s="62"/>
      <c r="I138" s="68"/>
    </row>
    <row r="139" spans="1:9" ht="27.75" hidden="1" customHeight="1">
      <c r="A139" s="79"/>
      <c r="B139" s="104" t="s">
        <v>199</v>
      </c>
      <c r="C139" s="75"/>
      <c r="D139" s="62"/>
      <c r="E139" s="62"/>
      <c r="F139" s="62"/>
      <c r="G139" s="62">
        <f t="shared" si="17"/>
        <v>0</v>
      </c>
      <c r="H139" s="62"/>
      <c r="I139" s="68"/>
    </row>
    <row r="140" spans="1:9" ht="27.75" hidden="1" customHeight="1">
      <c r="A140" s="79"/>
      <c r="B140" s="153" t="s">
        <v>195</v>
      </c>
      <c r="C140" s="75"/>
      <c r="D140" s="62"/>
      <c r="E140" s="62"/>
      <c r="F140" s="62"/>
      <c r="G140" s="62">
        <f t="shared" si="17"/>
        <v>0</v>
      </c>
      <c r="H140" s="62"/>
      <c r="I140" s="68"/>
    </row>
    <row r="141" spans="1:9" ht="27.75" hidden="1" customHeight="1">
      <c r="A141" s="79"/>
      <c r="B141" s="153" t="s">
        <v>140</v>
      </c>
      <c r="C141" s="75"/>
      <c r="D141" s="62"/>
      <c r="E141" s="62"/>
      <c r="F141" s="62"/>
      <c r="G141" s="62">
        <f t="shared" si="17"/>
        <v>0</v>
      </c>
      <c r="H141" s="62"/>
      <c r="I141" s="68"/>
    </row>
    <row r="142" spans="1:9" ht="27.75" hidden="1" customHeight="1">
      <c r="A142" s="79"/>
      <c r="B142" s="153" t="s">
        <v>171</v>
      </c>
      <c r="C142" s="75"/>
      <c r="D142" s="62"/>
      <c r="E142" s="62"/>
      <c r="F142" s="62"/>
      <c r="G142" s="62">
        <f t="shared" si="17"/>
        <v>0</v>
      </c>
      <c r="H142" s="62"/>
      <c r="I142" s="68"/>
    </row>
    <row r="143" spans="1:9" ht="32.25" hidden="1" customHeight="1">
      <c r="A143" s="79"/>
      <c r="B143" s="153" t="s">
        <v>173</v>
      </c>
      <c r="C143" s="75"/>
      <c r="D143" s="62"/>
      <c r="E143" s="62"/>
      <c r="F143" s="62"/>
      <c r="G143" s="62">
        <f t="shared" si="17"/>
        <v>0</v>
      </c>
      <c r="H143" s="62"/>
      <c r="I143" s="68"/>
    </row>
    <row r="144" spans="1:9" ht="31.5" hidden="1" customHeight="1">
      <c r="A144" s="79"/>
      <c r="B144" s="165" t="s">
        <v>172</v>
      </c>
      <c r="C144" s="75"/>
      <c r="D144" s="62"/>
      <c r="E144" s="94"/>
      <c r="F144" s="94"/>
      <c r="G144" s="62">
        <f t="shared" si="17"/>
        <v>0</v>
      </c>
      <c r="H144" s="62"/>
      <c r="I144" s="68"/>
    </row>
    <row r="145" spans="1:9" ht="24.75" hidden="1" customHeight="1">
      <c r="A145" s="79"/>
      <c r="B145" s="72" t="s">
        <v>149</v>
      </c>
      <c r="C145" s="75"/>
      <c r="D145" s="94">
        <v>0</v>
      </c>
      <c r="E145" s="94">
        <v>0</v>
      </c>
      <c r="F145" s="94">
        <v>0</v>
      </c>
      <c r="G145" s="62">
        <f t="shared" si="17"/>
        <v>0</v>
      </c>
      <c r="H145" s="62"/>
      <c r="I145" s="68"/>
    </row>
    <row r="146" spans="1:9" ht="24.75" hidden="1" customHeight="1">
      <c r="A146" s="79"/>
      <c r="B146" s="72" t="s">
        <v>141</v>
      </c>
      <c r="C146" s="75"/>
      <c r="D146" s="94">
        <v>0</v>
      </c>
      <c r="E146" s="94"/>
      <c r="F146" s="94">
        <v>0</v>
      </c>
      <c r="G146" s="62">
        <f t="shared" ref="G146:G202" si="24">F146-E146</f>
        <v>0</v>
      </c>
      <c r="H146" s="62"/>
      <c r="I146" s="68"/>
    </row>
    <row r="147" spans="1:9" ht="24.75" hidden="1" customHeight="1">
      <c r="A147" s="79"/>
      <c r="B147" s="88" t="s">
        <v>144</v>
      </c>
      <c r="C147" s="75"/>
      <c r="D147" s="62">
        <v>0</v>
      </c>
      <c r="E147" s="62">
        <v>0</v>
      </c>
      <c r="F147" s="62">
        <v>0</v>
      </c>
      <c r="G147" s="62">
        <f t="shared" si="24"/>
        <v>0</v>
      </c>
      <c r="H147" s="62"/>
      <c r="I147" s="68"/>
    </row>
    <row r="148" spans="1:9" ht="24.75" customHeight="1">
      <c r="A148" s="156" t="s">
        <v>219</v>
      </c>
      <c r="B148" s="163" t="s">
        <v>103</v>
      </c>
      <c r="C148" s="82">
        <v>1030</v>
      </c>
      <c r="D148" s="65">
        <f>D150+D151+D152</f>
        <v>0</v>
      </c>
      <c r="E148" s="65">
        <f>E150+E151+E152</f>
        <v>0</v>
      </c>
      <c r="F148" s="65">
        <v>0</v>
      </c>
      <c r="G148" s="62">
        <f t="shared" si="24"/>
        <v>0</v>
      </c>
      <c r="H148" s="62"/>
      <c r="I148" s="68"/>
    </row>
    <row r="149" spans="1:9" ht="24.75" hidden="1" customHeight="1">
      <c r="A149" s="79"/>
      <c r="B149" s="88" t="s">
        <v>153</v>
      </c>
      <c r="C149" s="75">
        <v>1031</v>
      </c>
      <c r="D149" s="65"/>
      <c r="E149" s="65"/>
      <c r="F149" s="65"/>
      <c r="G149" s="62">
        <f t="shared" si="24"/>
        <v>0</v>
      </c>
      <c r="H149" s="62"/>
      <c r="I149" s="68"/>
    </row>
    <row r="150" spans="1:9" ht="30" customHeight="1">
      <c r="A150" s="79" t="s">
        <v>278</v>
      </c>
      <c r="B150" s="80" t="s">
        <v>1</v>
      </c>
      <c r="C150" s="81">
        <v>1032</v>
      </c>
      <c r="D150" s="59"/>
      <c r="E150" s="59"/>
      <c r="F150" s="59"/>
      <c r="G150" s="62">
        <f t="shared" si="24"/>
        <v>0</v>
      </c>
      <c r="H150" s="62"/>
      <c r="I150" s="68"/>
    </row>
    <row r="151" spans="1:9" ht="30.75" customHeight="1">
      <c r="A151" s="79" t="s">
        <v>276</v>
      </c>
      <c r="B151" s="80" t="s">
        <v>2</v>
      </c>
      <c r="C151" s="81">
        <v>1033</v>
      </c>
      <c r="D151" s="59"/>
      <c r="E151" s="59"/>
      <c r="F151" s="59"/>
      <c r="G151" s="62">
        <f t="shared" si="24"/>
        <v>0</v>
      </c>
      <c r="H151" s="62"/>
      <c r="I151" s="68"/>
    </row>
    <row r="152" spans="1:9" ht="28.5" customHeight="1">
      <c r="A152" s="79" t="s">
        <v>279</v>
      </c>
      <c r="B152" s="46" t="s">
        <v>280</v>
      </c>
      <c r="C152" s="81">
        <v>1035</v>
      </c>
      <c r="D152" s="59"/>
      <c r="E152" s="59">
        <v>0</v>
      </c>
      <c r="F152" s="59"/>
      <c r="G152" s="62">
        <f t="shared" si="24"/>
        <v>0</v>
      </c>
      <c r="H152" s="62"/>
      <c r="I152" s="68"/>
    </row>
    <row r="153" spans="1:9" ht="24.75" hidden="1" customHeight="1">
      <c r="A153" s="95" t="s">
        <v>121</v>
      </c>
      <c r="B153" s="96" t="s">
        <v>122</v>
      </c>
      <c r="C153" s="75"/>
      <c r="D153" s="196"/>
      <c r="E153" s="62"/>
      <c r="F153" s="62"/>
      <c r="G153" s="62">
        <f t="shared" si="24"/>
        <v>0</v>
      </c>
      <c r="H153" s="62" t="e">
        <f t="shared" ref="H153:H200" si="25">F153/E153*100</f>
        <v>#DIV/0!</v>
      </c>
      <c r="I153" s="68"/>
    </row>
    <row r="154" spans="1:9" ht="36" hidden="1" customHeight="1">
      <c r="A154" s="79"/>
      <c r="B154" s="88" t="s">
        <v>96</v>
      </c>
      <c r="C154" s="75"/>
      <c r="D154" s="196"/>
      <c r="E154" s="62"/>
      <c r="F154" s="62"/>
      <c r="G154" s="62">
        <f t="shared" si="24"/>
        <v>0</v>
      </c>
      <c r="H154" s="62" t="e">
        <f t="shared" si="25"/>
        <v>#DIV/0!</v>
      </c>
      <c r="I154" s="68"/>
    </row>
    <row r="155" spans="1:9" ht="24.75" hidden="1" customHeight="1">
      <c r="A155" s="79" t="s">
        <v>123</v>
      </c>
      <c r="B155" s="88" t="s">
        <v>100</v>
      </c>
      <c r="C155" s="75">
        <v>1010</v>
      </c>
      <c r="D155" s="196"/>
      <c r="E155" s="62"/>
      <c r="F155" s="62"/>
      <c r="G155" s="62">
        <f t="shared" si="24"/>
        <v>0</v>
      </c>
      <c r="H155" s="62" t="e">
        <f t="shared" si="25"/>
        <v>#DIV/0!</v>
      </c>
      <c r="I155" s="68"/>
    </row>
    <row r="156" spans="1:9" ht="32.25" hidden="1" customHeight="1">
      <c r="A156" s="79"/>
      <c r="B156" s="88"/>
      <c r="C156" s="75"/>
      <c r="D156" s="196"/>
      <c r="E156" s="62"/>
      <c r="F156" s="62"/>
      <c r="G156" s="62">
        <f t="shared" si="24"/>
        <v>0</v>
      </c>
      <c r="H156" s="62" t="e">
        <f t="shared" si="25"/>
        <v>#DIV/0!</v>
      </c>
      <c r="I156" s="68"/>
    </row>
    <row r="157" spans="1:9" ht="24.75" hidden="1" customHeight="1">
      <c r="A157" s="79" t="s">
        <v>124</v>
      </c>
      <c r="B157" s="88" t="s">
        <v>102</v>
      </c>
      <c r="C157" s="75">
        <v>1020</v>
      </c>
      <c r="D157" s="198"/>
      <c r="E157" s="59"/>
      <c r="F157" s="59"/>
      <c r="G157" s="62">
        <f t="shared" si="24"/>
        <v>0</v>
      </c>
      <c r="H157" s="62" t="e">
        <f t="shared" si="25"/>
        <v>#DIV/0!</v>
      </c>
      <c r="I157" s="68"/>
    </row>
    <row r="158" spans="1:9" ht="32.25" hidden="1" customHeight="1">
      <c r="A158" s="79"/>
      <c r="B158" s="88"/>
      <c r="C158" s="88"/>
      <c r="D158" s="198"/>
      <c r="E158" s="59"/>
      <c r="F158" s="59"/>
      <c r="G158" s="62">
        <f t="shared" si="24"/>
        <v>0</v>
      </c>
      <c r="H158" s="62" t="e">
        <f t="shared" si="25"/>
        <v>#DIV/0!</v>
      </c>
      <c r="I158" s="68"/>
    </row>
    <row r="159" spans="1:9" ht="30.75" hidden="1" customHeight="1">
      <c r="A159" s="79" t="s">
        <v>125</v>
      </c>
      <c r="B159" s="88" t="s">
        <v>103</v>
      </c>
      <c r="C159" s="97">
        <v>1030</v>
      </c>
      <c r="D159" s="196"/>
      <c r="E159" s="62"/>
      <c r="F159" s="62"/>
      <c r="G159" s="62">
        <f t="shared" si="24"/>
        <v>0</v>
      </c>
      <c r="H159" s="62" t="e">
        <f t="shared" si="25"/>
        <v>#DIV/0!</v>
      </c>
      <c r="I159" s="68"/>
    </row>
    <row r="160" spans="1:9" ht="26.25" hidden="1" customHeight="1">
      <c r="A160" s="79"/>
      <c r="B160" s="88"/>
      <c r="C160" s="97"/>
      <c r="D160" s="196"/>
      <c r="E160" s="62"/>
      <c r="F160" s="62"/>
      <c r="G160" s="62">
        <f t="shared" si="24"/>
        <v>0</v>
      </c>
      <c r="H160" s="62" t="e">
        <f t="shared" si="25"/>
        <v>#DIV/0!</v>
      </c>
      <c r="I160" s="68"/>
    </row>
    <row r="161" spans="1:9" ht="24.75" customHeight="1">
      <c r="A161" s="232" t="s">
        <v>121</v>
      </c>
      <c r="B161" s="233" t="s">
        <v>220</v>
      </c>
      <c r="C161" s="234"/>
      <c r="D161" s="235">
        <f>D163</f>
        <v>19.2</v>
      </c>
      <c r="E161" s="235">
        <f>E163</f>
        <v>260.7</v>
      </c>
      <c r="F161" s="235">
        <f>F163</f>
        <v>30.9</v>
      </c>
      <c r="G161" s="235">
        <f t="shared" si="24"/>
        <v>-229.79999999999998</v>
      </c>
      <c r="H161" s="235">
        <f t="shared" si="25"/>
        <v>11.852704257767549</v>
      </c>
      <c r="I161" s="68"/>
    </row>
    <row r="162" spans="1:9" ht="32.25" customHeight="1">
      <c r="A162" s="79"/>
      <c r="B162" s="78" t="s">
        <v>96</v>
      </c>
      <c r="C162" s="75"/>
      <c r="D162" s="65"/>
      <c r="E162" s="65"/>
      <c r="F162" s="65"/>
      <c r="G162" s="62"/>
      <c r="H162" s="62"/>
      <c r="I162" s="68"/>
    </row>
    <row r="163" spans="1:9" ht="33" customHeight="1">
      <c r="A163" s="156" t="s">
        <v>123</v>
      </c>
      <c r="B163" s="163" t="s">
        <v>102</v>
      </c>
      <c r="C163" s="82">
        <v>1020</v>
      </c>
      <c r="D163" s="65">
        <f t="shared" ref="D163:E163" si="26">D164+D170</f>
        <v>19.2</v>
      </c>
      <c r="E163" s="65">
        <f t="shared" si="26"/>
        <v>260.7</v>
      </c>
      <c r="F163" s="65">
        <f t="shared" ref="F163" si="27">F164+F170</f>
        <v>30.9</v>
      </c>
      <c r="G163" s="65">
        <f t="shared" si="24"/>
        <v>-229.79999999999998</v>
      </c>
      <c r="H163" s="65">
        <f t="shared" si="25"/>
        <v>11.852704257767549</v>
      </c>
      <c r="I163" s="68"/>
    </row>
    <row r="164" spans="1:9" ht="33" hidden="1" customHeight="1">
      <c r="A164" s="79"/>
      <c r="B164" s="82" t="s">
        <v>156</v>
      </c>
      <c r="C164" s="75">
        <v>1021</v>
      </c>
      <c r="D164" s="62"/>
      <c r="E164" s="62"/>
      <c r="F164" s="62"/>
      <c r="G164" s="59">
        <f t="shared" si="24"/>
        <v>0</v>
      </c>
      <c r="H164" s="59" t="e">
        <f t="shared" si="25"/>
        <v>#DIV/0!</v>
      </c>
      <c r="I164" s="68"/>
    </row>
    <row r="165" spans="1:9" ht="33" hidden="1" customHeight="1">
      <c r="A165" s="79"/>
      <c r="B165" s="52" t="s">
        <v>155</v>
      </c>
      <c r="C165" s="75"/>
      <c r="D165" s="62"/>
      <c r="E165" s="62"/>
      <c r="F165" s="62"/>
      <c r="G165" s="59">
        <f t="shared" si="24"/>
        <v>0</v>
      </c>
      <c r="H165" s="59" t="e">
        <f t="shared" si="25"/>
        <v>#DIV/0!</v>
      </c>
      <c r="I165" s="68"/>
    </row>
    <row r="166" spans="1:9" ht="33" hidden="1" customHeight="1">
      <c r="A166" s="79"/>
      <c r="B166" s="52" t="s">
        <v>177</v>
      </c>
      <c r="C166" s="75"/>
      <c r="D166" s="62"/>
      <c r="E166" s="62"/>
      <c r="F166" s="62"/>
      <c r="G166" s="59">
        <f t="shared" si="24"/>
        <v>0</v>
      </c>
      <c r="H166" s="59" t="e">
        <f t="shared" si="25"/>
        <v>#DIV/0!</v>
      </c>
      <c r="I166" s="68"/>
    </row>
    <row r="167" spans="1:9" ht="30" hidden="1" customHeight="1">
      <c r="A167" s="79"/>
      <c r="B167" s="53" t="s">
        <v>157</v>
      </c>
      <c r="C167" s="75"/>
      <c r="D167" s="62"/>
      <c r="E167" s="62"/>
      <c r="F167" s="62"/>
      <c r="G167" s="59">
        <f t="shared" si="24"/>
        <v>0</v>
      </c>
      <c r="H167" s="59" t="e">
        <f t="shared" si="25"/>
        <v>#DIV/0!</v>
      </c>
      <c r="I167" s="68"/>
    </row>
    <row r="168" spans="1:9" ht="33" hidden="1" customHeight="1">
      <c r="A168" s="79"/>
      <c r="B168" s="88" t="s">
        <v>151</v>
      </c>
      <c r="C168" s="75"/>
      <c r="D168" s="62"/>
      <c r="E168" s="62"/>
      <c r="F168" s="62"/>
      <c r="G168" s="59">
        <f t="shared" si="24"/>
        <v>0</v>
      </c>
      <c r="H168" s="59" t="e">
        <f t="shared" si="25"/>
        <v>#DIV/0!</v>
      </c>
      <c r="I168" s="68"/>
    </row>
    <row r="169" spans="1:9" ht="29.25" hidden="1" customHeight="1">
      <c r="A169" s="79"/>
      <c r="B169" s="88" t="s">
        <v>221</v>
      </c>
      <c r="C169" s="75"/>
      <c r="D169" s="62"/>
      <c r="E169" s="62"/>
      <c r="F169" s="62"/>
      <c r="G169" s="59">
        <f t="shared" si="24"/>
        <v>0</v>
      </c>
      <c r="H169" s="59" t="e">
        <f t="shared" si="25"/>
        <v>#DIV/0!</v>
      </c>
      <c r="I169" s="68"/>
    </row>
    <row r="170" spans="1:9" ht="30" customHeight="1">
      <c r="A170" s="79" t="s">
        <v>250</v>
      </c>
      <c r="B170" s="80" t="s">
        <v>300</v>
      </c>
      <c r="C170" s="81">
        <v>1025</v>
      </c>
      <c r="D170" s="59">
        <f t="shared" ref="D170:E170" si="28">SUM(D171:D175)</f>
        <v>19.2</v>
      </c>
      <c r="E170" s="59">
        <f t="shared" si="28"/>
        <v>260.7</v>
      </c>
      <c r="F170" s="59">
        <f t="shared" ref="F170" si="29">SUM(F171:F175)</f>
        <v>30.9</v>
      </c>
      <c r="G170" s="59">
        <f t="shared" si="24"/>
        <v>-229.79999999999998</v>
      </c>
      <c r="H170" s="59">
        <f t="shared" si="25"/>
        <v>11.852704257767549</v>
      </c>
      <c r="I170" s="68"/>
    </row>
    <row r="171" spans="1:9" ht="30" customHeight="1">
      <c r="A171" s="79"/>
      <c r="B171" s="166" t="s">
        <v>155</v>
      </c>
      <c r="C171" s="75"/>
      <c r="D171" s="62">
        <v>3.6</v>
      </c>
      <c r="E171" s="62">
        <v>130.69999999999999</v>
      </c>
      <c r="F171" s="62">
        <v>0</v>
      </c>
      <c r="G171" s="62">
        <f t="shared" si="24"/>
        <v>-130.69999999999999</v>
      </c>
      <c r="H171" s="62">
        <f t="shared" si="25"/>
        <v>0</v>
      </c>
      <c r="I171" s="68"/>
    </row>
    <row r="172" spans="1:9" ht="30" customHeight="1">
      <c r="A172" s="79"/>
      <c r="B172" s="166" t="s">
        <v>177</v>
      </c>
      <c r="C172" s="75"/>
      <c r="D172" s="62">
        <v>1.3</v>
      </c>
      <c r="E172" s="62">
        <v>4.8</v>
      </c>
      <c r="F172" s="62">
        <v>13.7</v>
      </c>
      <c r="G172" s="62">
        <f t="shared" si="24"/>
        <v>8.8999999999999986</v>
      </c>
      <c r="H172" s="62">
        <f t="shared" si="25"/>
        <v>285.41666666666663</v>
      </c>
      <c r="I172" s="68"/>
    </row>
    <row r="173" spans="1:9" ht="30" customHeight="1">
      <c r="A173" s="79"/>
      <c r="B173" s="167" t="s">
        <v>157</v>
      </c>
      <c r="C173" s="75"/>
      <c r="D173" s="62">
        <v>11.5</v>
      </c>
      <c r="E173" s="62">
        <v>120.2</v>
      </c>
      <c r="F173" s="62">
        <v>15.4</v>
      </c>
      <c r="G173" s="62">
        <f t="shared" si="24"/>
        <v>-104.8</v>
      </c>
      <c r="H173" s="62">
        <f t="shared" si="25"/>
        <v>12.811980033277869</v>
      </c>
      <c r="I173" s="68"/>
    </row>
    <row r="174" spans="1:9" ht="30" customHeight="1">
      <c r="A174" s="79"/>
      <c r="B174" s="78" t="s">
        <v>151</v>
      </c>
      <c r="C174" s="75"/>
      <c r="D174" s="62">
        <v>2.2999999999999998</v>
      </c>
      <c r="E174" s="62">
        <v>2.6</v>
      </c>
      <c r="F174" s="62">
        <v>1.4</v>
      </c>
      <c r="G174" s="62">
        <f t="shared" si="24"/>
        <v>-1.2000000000000002</v>
      </c>
      <c r="H174" s="62">
        <f t="shared" si="25"/>
        <v>53.846153846153847</v>
      </c>
      <c r="I174" s="68"/>
    </row>
    <row r="175" spans="1:9" ht="27.75" customHeight="1">
      <c r="A175" s="79"/>
      <c r="B175" s="78" t="s">
        <v>221</v>
      </c>
      <c r="C175" s="75"/>
      <c r="D175" s="62">
        <v>0.5</v>
      </c>
      <c r="E175" s="62">
        <v>2.4</v>
      </c>
      <c r="F175" s="62">
        <v>0.4</v>
      </c>
      <c r="G175" s="62">
        <f t="shared" si="24"/>
        <v>-2</v>
      </c>
      <c r="H175" s="62">
        <f t="shared" si="25"/>
        <v>16.666666666666668</v>
      </c>
      <c r="I175" s="68"/>
    </row>
    <row r="176" spans="1:9" ht="33" hidden="1" customHeight="1">
      <c r="A176" s="79" t="s">
        <v>127</v>
      </c>
      <c r="B176" s="88" t="s">
        <v>103</v>
      </c>
      <c r="C176" s="75">
        <v>1030</v>
      </c>
      <c r="D176" s="62"/>
      <c r="E176" s="62"/>
      <c r="F176" s="62"/>
      <c r="G176" s="62">
        <f t="shared" si="24"/>
        <v>0</v>
      </c>
      <c r="H176" s="62" t="e">
        <f t="shared" si="25"/>
        <v>#DIV/0!</v>
      </c>
      <c r="I176" s="68"/>
    </row>
    <row r="177" spans="1:9" ht="33" hidden="1" customHeight="1">
      <c r="A177" s="79"/>
      <c r="B177" s="88"/>
      <c r="C177" s="75"/>
      <c r="D177" s="62"/>
      <c r="E177" s="62"/>
      <c r="F177" s="62"/>
      <c r="G177" s="62">
        <f t="shared" si="24"/>
        <v>0</v>
      </c>
      <c r="H177" s="62" t="e">
        <f t="shared" si="25"/>
        <v>#DIV/0!</v>
      </c>
      <c r="I177" s="68"/>
    </row>
    <row r="178" spans="1:9" ht="33" customHeight="1">
      <c r="A178" s="232" t="s">
        <v>281</v>
      </c>
      <c r="B178" s="233" t="s">
        <v>222</v>
      </c>
      <c r="C178" s="236"/>
      <c r="D178" s="235">
        <f t="shared" ref="D178:E178" si="30">D180+D186</f>
        <v>3</v>
      </c>
      <c r="E178" s="235">
        <f t="shared" si="30"/>
        <v>11.8</v>
      </c>
      <c r="F178" s="235">
        <f>F180+F186</f>
        <v>8.8000000000000007</v>
      </c>
      <c r="G178" s="235">
        <f t="shared" si="24"/>
        <v>-3</v>
      </c>
      <c r="H178" s="235">
        <f t="shared" si="25"/>
        <v>74.576271186440678</v>
      </c>
      <c r="I178" s="68"/>
    </row>
    <row r="179" spans="1:9" ht="21" customHeight="1">
      <c r="A179" s="79"/>
      <c r="B179" s="78" t="s">
        <v>96</v>
      </c>
      <c r="C179" s="75"/>
      <c r="D179" s="62"/>
      <c r="E179" s="62"/>
      <c r="F179" s="62"/>
      <c r="G179" s="62"/>
      <c r="H179" s="62"/>
      <c r="I179" s="68"/>
    </row>
    <row r="180" spans="1:9" ht="33" customHeight="1">
      <c r="A180" s="156" t="s">
        <v>126</v>
      </c>
      <c r="B180" s="163" t="s">
        <v>100</v>
      </c>
      <c r="C180" s="82">
        <v>1010</v>
      </c>
      <c r="D180" s="65">
        <f>D181+D184+D185</f>
        <v>0</v>
      </c>
      <c r="E180" s="65">
        <f t="shared" ref="E180:F180" si="31">E181+E184+E185</f>
        <v>5</v>
      </c>
      <c r="F180" s="65">
        <f t="shared" si="31"/>
        <v>3.7</v>
      </c>
      <c r="G180" s="65">
        <f t="shared" si="24"/>
        <v>-1.2999999999999998</v>
      </c>
      <c r="H180" s="65">
        <f t="shared" si="25"/>
        <v>74</v>
      </c>
      <c r="I180" s="68"/>
    </row>
    <row r="181" spans="1:9" ht="24.75" customHeight="1">
      <c r="A181" s="79" t="s">
        <v>251</v>
      </c>
      <c r="B181" s="80" t="s">
        <v>297</v>
      </c>
      <c r="C181" s="81">
        <v>1011</v>
      </c>
      <c r="D181" s="59">
        <f>SUM(D182:D183)</f>
        <v>0</v>
      </c>
      <c r="E181" s="59">
        <f>SUM(E182:E183)</f>
        <v>0</v>
      </c>
      <c r="F181" s="59">
        <f>SUM(F182:F183)</f>
        <v>0</v>
      </c>
      <c r="G181" s="59">
        <f t="shared" si="24"/>
        <v>0</v>
      </c>
      <c r="H181" s="59" t="e">
        <f t="shared" si="25"/>
        <v>#DIV/0!</v>
      </c>
      <c r="I181" s="68"/>
    </row>
    <row r="182" spans="1:9" ht="24.75" customHeight="1">
      <c r="A182" s="79"/>
      <c r="B182" s="104" t="s">
        <v>190</v>
      </c>
      <c r="C182" s="75"/>
      <c r="D182" s="62"/>
      <c r="E182" s="62"/>
      <c r="F182" s="62"/>
      <c r="G182" s="62">
        <f t="shared" si="24"/>
        <v>0</v>
      </c>
      <c r="H182" s="62" t="e">
        <f t="shared" si="25"/>
        <v>#DIV/0!</v>
      </c>
      <c r="I182" s="68"/>
    </row>
    <row r="183" spans="1:9" ht="24.75" customHeight="1">
      <c r="A183" s="79"/>
      <c r="B183" s="104" t="s">
        <v>191</v>
      </c>
      <c r="C183" s="75"/>
      <c r="D183" s="62"/>
      <c r="E183" s="62"/>
      <c r="F183" s="62"/>
      <c r="G183" s="62">
        <f t="shared" si="24"/>
        <v>0</v>
      </c>
      <c r="H183" s="62" t="e">
        <f t="shared" si="25"/>
        <v>#DIV/0!</v>
      </c>
      <c r="I183" s="68"/>
    </row>
    <row r="184" spans="1:9" ht="24.75" customHeight="1">
      <c r="A184" s="79" t="s">
        <v>252</v>
      </c>
      <c r="B184" s="80" t="s">
        <v>1</v>
      </c>
      <c r="C184" s="81">
        <v>1012</v>
      </c>
      <c r="D184" s="59">
        <v>0</v>
      </c>
      <c r="E184" s="59">
        <v>4.2</v>
      </c>
      <c r="F184" s="250">
        <v>3</v>
      </c>
      <c r="G184" s="59">
        <f t="shared" si="24"/>
        <v>-1.2000000000000002</v>
      </c>
      <c r="H184" s="59">
        <f t="shared" si="25"/>
        <v>71.428571428571431</v>
      </c>
      <c r="I184" s="68"/>
    </row>
    <row r="185" spans="1:9" ht="24.75" customHeight="1">
      <c r="A185" s="79" t="s">
        <v>253</v>
      </c>
      <c r="B185" s="80" t="s">
        <v>2</v>
      </c>
      <c r="C185" s="81">
        <v>1013</v>
      </c>
      <c r="D185" s="183">
        <v>0</v>
      </c>
      <c r="E185" s="183">
        <v>0.8</v>
      </c>
      <c r="F185" s="253">
        <v>0.7</v>
      </c>
      <c r="G185" s="59">
        <f t="shared" si="24"/>
        <v>-0.10000000000000009</v>
      </c>
      <c r="H185" s="59">
        <f t="shared" si="25"/>
        <v>87.499999999999986</v>
      </c>
      <c r="I185" s="68"/>
    </row>
    <row r="186" spans="1:9" ht="30" customHeight="1">
      <c r="A186" s="79" t="s">
        <v>254</v>
      </c>
      <c r="B186" s="163" t="s">
        <v>102</v>
      </c>
      <c r="C186" s="81">
        <v>1020</v>
      </c>
      <c r="D186" s="59">
        <f>D187</f>
        <v>3</v>
      </c>
      <c r="E186" s="59">
        <f t="shared" ref="E186:F186" si="32">E187</f>
        <v>6.8</v>
      </c>
      <c r="F186" s="59">
        <f t="shared" si="32"/>
        <v>5.1000000000000005</v>
      </c>
      <c r="G186" s="59">
        <f t="shared" si="24"/>
        <v>-1.6999999999999993</v>
      </c>
      <c r="H186" s="59">
        <f t="shared" si="25"/>
        <v>75.000000000000014</v>
      </c>
    </row>
    <row r="187" spans="1:9" ht="24.75" customHeight="1">
      <c r="A187" s="79"/>
      <c r="B187" s="80" t="s">
        <v>300</v>
      </c>
      <c r="C187" s="17">
        <v>1025</v>
      </c>
      <c r="D187" s="94">
        <f>SUM(D188:D189)</f>
        <v>3</v>
      </c>
      <c r="E187" s="94">
        <f t="shared" ref="E187:F187" si="33">SUM(E188:E189)</f>
        <v>6.8</v>
      </c>
      <c r="F187" s="94">
        <f t="shared" si="33"/>
        <v>5.1000000000000005</v>
      </c>
      <c r="G187" s="62">
        <f t="shared" si="24"/>
        <v>-1.6999999999999993</v>
      </c>
      <c r="H187" s="62">
        <f t="shared" si="25"/>
        <v>75.000000000000014</v>
      </c>
      <c r="I187" s="66"/>
    </row>
    <row r="188" spans="1:9" ht="24.75" customHeight="1">
      <c r="A188" s="79"/>
      <c r="B188" s="78" t="s">
        <v>207</v>
      </c>
      <c r="C188" s="17"/>
      <c r="D188" s="62">
        <v>0.5</v>
      </c>
      <c r="E188" s="62">
        <v>2.2000000000000002</v>
      </c>
      <c r="F188" s="62">
        <v>0.2</v>
      </c>
      <c r="G188" s="62">
        <f t="shared" si="24"/>
        <v>-2</v>
      </c>
      <c r="H188" s="62"/>
    </row>
    <row r="189" spans="1:9" ht="24.75" customHeight="1">
      <c r="A189" s="79"/>
      <c r="B189" s="164" t="s">
        <v>200</v>
      </c>
      <c r="C189" s="75"/>
      <c r="D189" s="62">
        <v>2.5</v>
      </c>
      <c r="E189" s="62">
        <v>4.5999999999999996</v>
      </c>
      <c r="F189" s="62">
        <v>4.9000000000000004</v>
      </c>
      <c r="G189" s="62">
        <f t="shared" si="24"/>
        <v>0.30000000000000071</v>
      </c>
      <c r="H189" s="62"/>
    </row>
    <row r="190" spans="1:9" ht="45" customHeight="1">
      <c r="A190" s="232" t="s">
        <v>284</v>
      </c>
      <c r="B190" s="237" t="s">
        <v>314</v>
      </c>
      <c r="C190" s="236"/>
      <c r="D190" s="235">
        <f>D192+D198+D220</f>
        <v>584.29999999999995</v>
      </c>
      <c r="E190" s="235">
        <f>E192+E198+E220</f>
        <v>227.2</v>
      </c>
      <c r="F190" s="235">
        <f>F192+F198+F220</f>
        <v>222.60000000000002</v>
      </c>
      <c r="G190" s="235">
        <f t="shared" si="24"/>
        <v>-4.5999999999999659</v>
      </c>
      <c r="H190" s="235">
        <f t="shared" si="25"/>
        <v>97.975352112676077</v>
      </c>
    </row>
    <row r="191" spans="1:9" ht="24.75" customHeight="1">
      <c r="A191" s="79"/>
      <c r="B191" s="78" t="s">
        <v>96</v>
      </c>
      <c r="C191" s="75"/>
      <c r="D191" s="59"/>
      <c r="E191" s="59"/>
      <c r="F191" s="59"/>
      <c r="G191" s="62"/>
      <c r="H191" s="62"/>
    </row>
    <row r="192" spans="1:9" ht="24.75" customHeight="1">
      <c r="A192" s="156" t="s">
        <v>285</v>
      </c>
      <c r="B192" s="163" t="s">
        <v>100</v>
      </c>
      <c r="C192" s="82">
        <v>1010</v>
      </c>
      <c r="D192" s="65">
        <f t="shared" ref="D192" si="34">D193+D195+D196</f>
        <v>309.2</v>
      </c>
      <c r="E192" s="65">
        <f>E193+E195+E196</f>
        <v>0</v>
      </c>
      <c r="F192" s="65">
        <f>F193+F195+F196</f>
        <v>15.1</v>
      </c>
      <c r="G192" s="65">
        <f t="shared" si="24"/>
        <v>15.1</v>
      </c>
      <c r="H192" s="65" t="e">
        <f t="shared" si="25"/>
        <v>#DIV/0!</v>
      </c>
    </row>
    <row r="193" spans="1:8" ht="24.75" customHeight="1">
      <c r="A193" s="79" t="s">
        <v>286</v>
      </c>
      <c r="B193" s="80" t="s">
        <v>297</v>
      </c>
      <c r="C193" s="81">
        <v>1011</v>
      </c>
      <c r="D193" s="59">
        <f>D194</f>
        <v>52.3</v>
      </c>
      <c r="E193" s="59">
        <f>E194</f>
        <v>0</v>
      </c>
      <c r="F193" s="59">
        <f>F194</f>
        <v>15.1</v>
      </c>
      <c r="G193" s="59">
        <f t="shared" si="24"/>
        <v>15.1</v>
      </c>
      <c r="H193" s="59" t="e">
        <f t="shared" si="25"/>
        <v>#DIV/0!</v>
      </c>
    </row>
    <row r="194" spans="1:8" ht="24.75" customHeight="1">
      <c r="A194" s="79"/>
      <c r="B194" s="104" t="s">
        <v>375</v>
      </c>
      <c r="C194" s="75"/>
      <c r="D194" s="62">
        <v>52.3</v>
      </c>
      <c r="E194" s="62"/>
      <c r="F194" s="62">
        <v>15.1</v>
      </c>
      <c r="G194" s="62">
        <f t="shared" si="24"/>
        <v>15.1</v>
      </c>
      <c r="H194" s="62" t="e">
        <f t="shared" si="25"/>
        <v>#DIV/0!</v>
      </c>
    </row>
    <row r="195" spans="1:8" ht="24.75" customHeight="1">
      <c r="A195" s="79" t="s">
        <v>287</v>
      </c>
      <c r="B195" s="80" t="s">
        <v>1</v>
      </c>
      <c r="C195" s="81">
        <v>1012</v>
      </c>
      <c r="D195" s="59">
        <v>214.9</v>
      </c>
      <c r="E195" s="59"/>
      <c r="F195" s="59">
        <v>0</v>
      </c>
      <c r="G195" s="59">
        <f t="shared" si="24"/>
        <v>0</v>
      </c>
      <c r="H195" s="59" t="e">
        <f t="shared" si="25"/>
        <v>#DIV/0!</v>
      </c>
    </row>
    <row r="196" spans="1:8" ht="24.75" customHeight="1">
      <c r="A196" s="79" t="s">
        <v>288</v>
      </c>
      <c r="B196" s="80" t="s">
        <v>2</v>
      </c>
      <c r="C196" s="81">
        <v>1013</v>
      </c>
      <c r="D196" s="59">
        <v>42</v>
      </c>
      <c r="E196" s="59"/>
      <c r="F196" s="59">
        <v>0</v>
      </c>
      <c r="G196" s="59">
        <f t="shared" si="24"/>
        <v>0</v>
      </c>
      <c r="H196" s="59" t="e">
        <f t="shared" si="25"/>
        <v>#DIV/0!</v>
      </c>
    </row>
    <row r="197" spans="1:8" ht="26.25" hidden="1" customHeight="1">
      <c r="A197" s="79"/>
      <c r="B197" s="88"/>
      <c r="C197" s="75"/>
      <c r="D197" s="59"/>
      <c r="E197" s="59"/>
      <c r="F197" s="59"/>
      <c r="G197" s="59">
        <f t="shared" si="24"/>
        <v>0</v>
      </c>
      <c r="H197" s="59" t="e">
        <f t="shared" si="25"/>
        <v>#DIV/0!</v>
      </c>
    </row>
    <row r="198" spans="1:8" ht="24.75" customHeight="1">
      <c r="A198" s="156" t="s">
        <v>185</v>
      </c>
      <c r="B198" s="163" t="s">
        <v>102</v>
      </c>
      <c r="C198" s="82">
        <v>1020</v>
      </c>
      <c r="D198" s="65">
        <f>D199+D207</f>
        <v>275.10000000000002</v>
      </c>
      <c r="E198" s="65">
        <f>E199+E207</f>
        <v>227.2</v>
      </c>
      <c r="F198" s="65">
        <f>F199+F207</f>
        <v>207.50000000000003</v>
      </c>
      <c r="G198" s="65">
        <f t="shared" si="24"/>
        <v>-19.69999999999996</v>
      </c>
      <c r="H198" s="65">
        <f t="shared" si="25"/>
        <v>91.329225352112701</v>
      </c>
    </row>
    <row r="199" spans="1:8" ht="24.75" customHeight="1">
      <c r="A199" s="79" t="s">
        <v>289</v>
      </c>
      <c r="B199" s="80" t="s">
        <v>297</v>
      </c>
      <c r="C199" s="81">
        <v>1021</v>
      </c>
      <c r="D199" s="59"/>
      <c r="E199" s="59">
        <f>SUM(E200:E206)</f>
        <v>0</v>
      </c>
      <c r="F199" s="59">
        <f>SUM(F200:F206)</f>
        <v>37.4</v>
      </c>
      <c r="G199" s="59">
        <f t="shared" si="24"/>
        <v>37.4</v>
      </c>
      <c r="H199" s="59" t="e">
        <f t="shared" si="25"/>
        <v>#DIV/0!</v>
      </c>
    </row>
    <row r="200" spans="1:8" ht="24.75" hidden="1" customHeight="1">
      <c r="A200" s="79"/>
      <c r="B200" s="85"/>
      <c r="C200" s="75"/>
      <c r="D200" s="59"/>
      <c r="E200" s="59"/>
      <c r="F200" s="59"/>
      <c r="G200" s="62">
        <f t="shared" si="24"/>
        <v>0</v>
      </c>
      <c r="H200" s="62" t="e">
        <f t="shared" si="25"/>
        <v>#DIV/0!</v>
      </c>
    </row>
    <row r="201" spans="1:8" ht="24.75" hidden="1" customHeight="1">
      <c r="A201" s="79"/>
      <c r="B201" s="168" t="s">
        <v>142</v>
      </c>
      <c r="C201" s="75"/>
      <c r="D201" s="62"/>
      <c r="E201" s="62"/>
      <c r="F201" s="62"/>
      <c r="G201" s="62">
        <f t="shared" si="24"/>
        <v>0</v>
      </c>
      <c r="H201" s="62"/>
    </row>
    <row r="202" spans="1:8" ht="24.75" hidden="1" customHeight="1">
      <c r="A202" s="79"/>
      <c r="B202" s="168" t="s">
        <v>145</v>
      </c>
      <c r="C202" s="75"/>
      <c r="D202" s="62"/>
      <c r="E202" s="62"/>
      <c r="F202" s="62"/>
      <c r="G202" s="62">
        <f t="shared" si="24"/>
        <v>0</v>
      </c>
      <c r="H202" s="62"/>
    </row>
    <row r="203" spans="1:8" ht="24.75" hidden="1" customHeight="1">
      <c r="A203" s="79"/>
      <c r="B203" s="168" t="s">
        <v>143</v>
      </c>
      <c r="C203" s="75"/>
      <c r="D203" s="62"/>
      <c r="E203" s="62"/>
      <c r="F203" s="62"/>
      <c r="G203" s="62">
        <f t="shared" ref="G203:G255" si="35">F203-E203</f>
        <v>0</v>
      </c>
      <c r="H203" s="62"/>
    </row>
    <row r="204" spans="1:8" ht="30" hidden="1" customHeight="1">
      <c r="A204" s="79"/>
      <c r="B204" s="168" t="s">
        <v>166</v>
      </c>
      <c r="C204" s="75"/>
      <c r="D204" s="62"/>
      <c r="E204" s="62"/>
      <c r="F204" s="62"/>
      <c r="G204" s="62">
        <f t="shared" si="35"/>
        <v>0</v>
      </c>
      <c r="H204" s="62"/>
    </row>
    <row r="205" spans="1:8" ht="24.75" customHeight="1">
      <c r="A205" s="79"/>
      <c r="B205" s="153" t="s">
        <v>381</v>
      </c>
      <c r="C205" s="75"/>
      <c r="D205" s="62"/>
      <c r="E205" s="62"/>
      <c r="F205" s="62">
        <v>4.3</v>
      </c>
      <c r="G205" s="62">
        <f t="shared" si="35"/>
        <v>4.3</v>
      </c>
      <c r="H205" s="62"/>
    </row>
    <row r="206" spans="1:8" ht="24.75" customHeight="1">
      <c r="A206" s="79"/>
      <c r="B206" s="168" t="s">
        <v>147</v>
      </c>
      <c r="C206" s="75"/>
      <c r="D206" s="62"/>
      <c r="E206" s="62"/>
      <c r="F206" s="62">
        <v>33.1</v>
      </c>
      <c r="G206" s="62">
        <f t="shared" si="35"/>
        <v>33.1</v>
      </c>
      <c r="H206" s="62"/>
    </row>
    <row r="207" spans="1:8" ht="24.75" customHeight="1">
      <c r="A207" s="79" t="s">
        <v>290</v>
      </c>
      <c r="B207" s="80" t="s">
        <v>300</v>
      </c>
      <c r="C207" s="81">
        <v>1025</v>
      </c>
      <c r="D207" s="65">
        <f>SUM(D208:D219)</f>
        <v>275.10000000000002</v>
      </c>
      <c r="E207" s="65">
        <f>SUM(E208:E219)</f>
        <v>227.2</v>
      </c>
      <c r="F207" s="65">
        <f>SUM(F208:F221)</f>
        <v>170.10000000000002</v>
      </c>
      <c r="G207" s="61">
        <f t="shared" si="35"/>
        <v>-57.099999999999966</v>
      </c>
      <c r="H207" s="62"/>
    </row>
    <row r="208" spans="1:8" ht="24.75" customHeight="1">
      <c r="A208" s="79"/>
      <c r="B208" s="168" t="s">
        <v>144</v>
      </c>
      <c r="C208" s="75"/>
      <c r="D208" s="62"/>
      <c r="E208" s="242"/>
      <c r="F208" s="62">
        <v>16.5</v>
      </c>
      <c r="G208" s="62">
        <f t="shared" si="35"/>
        <v>16.5</v>
      </c>
      <c r="H208" s="62"/>
    </row>
    <row r="209" spans="1:8" ht="24.75" customHeight="1">
      <c r="A209" s="79"/>
      <c r="B209" s="168" t="s">
        <v>346</v>
      </c>
      <c r="C209" s="75"/>
      <c r="D209" s="62"/>
      <c r="E209" s="62">
        <v>45</v>
      </c>
      <c r="F209" s="62"/>
      <c r="G209" s="62">
        <f t="shared" si="35"/>
        <v>-45</v>
      </c>
      <c r="H209" s="62"/>
    </row>
    <row r="210" spans="1:8" ht="24.75" customHeight="1">
      <c r="A210" s="79"/>
      <c r="B210" s="78" t="s">
        <v>207</v>
      </c>
      <c r="C210" s="75"/>
      <c r="D210" s="62">
        <v>0.6</v>
      </c>
      <c r="E210" s="62">
        <v>2.2000000000000002</v>
      </c>
      <c r="F210" s="62">
        <v>1</v>
      </c>
      <c r="G210" s="62">
        <f t="shared" si="35"/>
        <v>-1.2000000000000002</v>
      </c>
      <c r="H210" s="62"/>
    </row>
    <row r="211" spans="1:8" ht="24.75" customHeight="1">
      <c r="A211" s="79"/>
      <c r="B211" s="78" t="s">
        <v>374</v>
      </c>
      <c r="C211" s="75"/>
      <c r="D211" s="62">
        <v>138.4</v>
      </c>
      <c r="E211" s="62">
        <v>180</v>
      </c>
      <c r="F211" s="62">
        <v>11.2</v>
      </c>
      <c r="G211" s="62">
        <f t="shared" si="35"/>
        <v>-168.8</v>
      </c>
      <c r="H211" s="62"/>
    </row>
    <row r="212" spans="1:8" ht="24.75" customHeight="1">
      <c r="A212" s="79"/>
      <c r="B212" s="78" t="s">
        <v>173</v>
      </c>
      <c r="C212" s="75"/>
      <c r="D212" s="62"/>
      <c r="E212" s="248"/>
      <c r="F212" s="62">
        <v>14.5</v>
      </c>
      <c r="G212" s="62">
        <f t="shared" si="35"/>
        <v>14.5</v>
      </c>
      <c r="H212" s="62"/>
    </row>
    <row r="213" spans="1:8" ht="24.75" customHeight="1">
      <c r="A213" s="79"/>
      <c r="B213" s="78" t="s">
        <v>349</v>
      </c>
      <c r="C213" s="75"/>
      <c r="D213" s="62"/>
      <c r="E213" s="242"/>
      <c r="F213" s="62">
        <v>9.4</v>
      </c>
      <c r="G213" s="62">
        <f t="shared" si="35"/>
        <v>9.4</v>
      </c>
      <c r="H213" s="62"/>
    </row>
    <row r="214" spans="1:8" ht="24.75" customHeight="1">
      <c r="A214" s="79"/>
      <c r="B214" s="78" t="s">
        <v>142</v>
      </c>
      <c r="C214" s="75"/>
      <c r="D214" s="62">
        <v>59.6</v>
      </c>
      <c r="E214" s="62"/>
      <c r="F214" s="62">
        <v>6.3</v>
      </c>
      <c r="G214" s="62"/>
      <c r="H214" s="62"/>
    </row>
    <row r="215" spans="1:8" ht="22.5" customHeight="1">
      <c r="A215" s="79"/>
      <c r="B215" s="78" t="s">
        <v>137</v>
      </c>
      <c r="C215" s="75"/>
      <c r="D215" s="62"/>
      <c r="E215" s="242"/>
      <c r="F215" s="62">
        <f>40.2+2.5+1.6+4.1</f>
        <v>48.400000000000006</v>
      </c>
      <c r="G215" s="62">
        <f t="shared" si="35"/>
        <v>48.400000000000006</v>
      </c>
      <c r="H215" s="62"/>
    </row>
    <row r="216" spans="1:8" ht="22.5" customHeight="1">
      <c r="A216" s="79"/>
      <c r="B216" s="78" t="s">
        <v>333</v>
      </c>
      <c r="C216" s="75"/>
      <c r="D216" s="62"/>
      <c r="E216" s="62"/>
      <c r="F216" s="62">
        <v>9.4</v>
      </c>
      <c r="G216" s="62"/>
      <c r="H216" s="62"/>
    </row>
    <row r="217" spans="1:8" ht="22.5" customHeight="1">
      <c r="A217" s="79"/>
      <c r="B217" s="78" t="s">
        <v>169</v>
      </c>
      <c r="C217" s="75"/>
      <c r="D217" s="62"/>
      <c r="E217" s="62"/>
      <c r="F217" s="62">
        <v>15.9</v>
      </c>
      <c r="G217" s="62"/>
      <c r="H217" s="62"/>
    </row>
    <row r="218" spans="1:8" ht="22.5" customHeight="1">
      <c r="A218" s="79"/>
      <c r="B218" s="78" t="s">
        <v>343</v>
      </c>
      <c r="C218" s="75"/>
      <c r="D218" s="62">
        <v>76.5</v>
      </c>
      <c r="E218" s="242"/>
      <c r="F218" s="62">
        <v>33.9</v>
      </c>
      <c r="G218" s="62">
        <f t="shared" si="35"/>
        <v>33.9</v>
      </c>
      <c r="H218" s="62"/>
    </row>
    <row r="219" spans="1:8" ht="25.5" hidden="1" customHeight="1">
      <c r="A219" s="79"/>
      <c r="B219" s="88" t="s">
        <v>152</v>
      </c>
      <c r="C219" s="75"/>
      <c r="D219" s="62"/>
      <c r="E219" s="62"/>
      <c r="F219" s="62"/>
      <c r="G219" s="62">
        <f t="shared" si="35"/>
        <v>0</v>
      </c>
      <c r="H219" s="62" t="e">
        <f t="shared" ref="H219:H255" si="36">F219/E219*100</f>
        <v>#DIV/0!</v>
      </c>
    </row>
    <row r="220" spans="1:8" ht="24.75" hidden="1" customHeight="1">
      <c r="A220" s="79" t="s">
        <v>225</v>
      </c>
      <c r="B220" s="88" t="s">
        <v>103</v>
      </c>
      <c r="C220" s="75">
        <v>1030</v>
      </c>
      <c r="D220" s="62"/>
      <c r="E220" s="62"/>
      <c r="F220" s="62"/>
      <c r="G220" s="62">
        <f t="shared" si="35"/>
        <v>0</v>
      </c>
      <c r="H220" s="62" t="e">
        <f t="shared" si="36"/>
        <v>#DIV/0!</v>
      </c>
    </row>
    <row r="221" spans="1:8" ht="26.25" customHeight="1">
      <c r="A221" s="79"/>
      <c r="B221" s="78" t="s">
        <v>373</v>
      </c>
      <c r="C221" s="75"/>
      <c r="D221" s="62"/>
      <c r="E221" s="62"/>
      <c r="F221" s="62">
        <v>3.6</v>
      </c>
      <c r="G221" s="62">
        <f t="shared" si="35"/>
        <v>3.6</v>
      </c>
      <c r="H221" s="62" t="e">
        <f t="shared" si="36"/>
        <v>#DIV/0!</v>
      </c>
    </row>
    <row r="222" spans="1:8" ht="32.25" customHeight="1">
      <c r="A222" s="232" t="s">
        <v>282</v>
      </c>
      <c r="B222" s="233" t="s">
        <v>69</v>
      </c>
      <c r="C222" s="234"/>
      <c r="D222" s="235">
        <f>D224</f>
        <v>0</v>
      </c>
      <c r="E222" s="235">
        <f t="shared" ref="E222:H222" si="37">E224</f>
        <v>0</v>
      </c>
      <c r="F222" s="251">
        <f t="shared" si="37"/>
        <v>0</v>
      </c>
      <c r="G222" s="235">
        <f t="shared" si="37"/>
        <v>0</v>
      </c>
      <c r="H222" s="235" t="e">
        <f t="shared" si="37"/>
        <v>#DIV/0!</v>
      </c>
    </row>
    <row r="223" spans="1:8" ht="30.75" customHeight="1">
      <c r="A223" s="79"/>
      <c r="B223" s="78" t="s">
        <v>96</v>
      </c>
      <c r="C223" s="75"/>
      <c r="D223" s="62"/>
      <c r="E223" s="62"/>
      <c r="F223" s="252"/>
      <c r="G223" s="62"/>
      <c r="H223" s="62"/>
    </row>
    <row r="224" spans="1:8" ht="48" customHeight="1">
      <c r="A224" s="79"/>
      <c r="B224" s="88" t="s">
        <v>100</v>
      </c>
      <c r="C224" s="75">
        <v>1010</v>
      </c>
      <c r="D224" s="62"/>
      <c r="E224" s="62">
        <f>SUM(E225:E226)</f>
        <v>0</v>
      </c>
      <c r="F224" s="252">
        <f>SUM(F225:F226)</f>
        <v>0</v>
      </c>
      <c r="G224" s="62">
        <f t="shared" si="35"/>
        <v>0</v>
      </c>
      <c r="H224" s="62" t="e">
        <f t="shared" si="36"/>
        <v>#DIV/0!</v>
      </c>
    </row>
    <row r="225" spans="1:8" ht="27.75" customHeight="1">
      <c r="A225" s="79"/>
      <c r="B225" s="80" t="s">
        <v>1</v>
      </c>
      <c r="C225" s="81">
        <v>1012</v>
      </c>
      <c r="D225" s="62"/>
      <c r="E225" s="62"/>
      <c r="F225" s="252"/>
      <c r="G225" s="62"/>
      <c r="H225" s="62"/>
    </row>
    <row r="226" spans="1:8" ht="28.5" customHeight="1">
      <c r="A226" s="79"/>
      <c r="B226" s="80" t="s">
        <v>2</v>
      </c>
      <c r="C226" s="81">
        <v>1013</v>
      </c>
      <c r="D226" s="62"/>
      <c r="E226" s="62"/>
      <c r="F226" s="252"/>
      <c r="G226" s="62">
        <f t="shared" si="35"/>
        <v>0</v>
      </c>
      <c r="H226" s="62" t="e">
        <f t="shared" si="36"/>
        <v>#DIV/0!</v>
      </c>
    </row>
    <row r="227" spans="1:8" ht="29.25" hidden="1" customHeight="1">
      <c r="A227" s="156" t="s">
        <v>224</v>
      </c>
      <c r="B227" s="163" t="s">
        <v>102</v>
      </c>
      <c r="C227" s="82">
        <v>1020</v>
      </c>
      <c r="D227" s="65">
        <f t="shared" ref="D227:F227" si="38">SUM(D228)</f>
        <v>0</v>
      </c>
      <c r="E227" s="65">
        <f t="shared" si="38"/>
        <v>0</v>
      </c>
      <c r="F227" s="65">
        <f t="shared" si="38"/>
        <v>0</v>
      </c>
      <c r="G227" s="65">
        <f t="shared" si="35"/>
        <v>0</v>
      </c>
      <c r="H227" s="65" t="e">
        <f t="shared" si="36"/>
        <v>#DIV/0!</v>
      </c>
    </row>
    <row r="228" spans="1:8" ht="34.5" hidden="1" customHeight="1">
      <c r="A228" s="79" t="s">
        <v>291</v>
      </c>
      <c r="B228" s="80" t="s">
        <v>297</v>
      </c>
      <c r="C228" s="81">
        <v>1021</v>
      </c>
      <c r="D228" s="59">
        <f t="shared" ref="D228" si="39">D229+D230</f>
        <v>0</v>
      </c>
      <c r="E228" s="59">
        <f t="shared" ref="E228:F228" si="40">E229+E230</f>
        <v>0</v>
      </c>
      <c r="F228" s="59">
        <f t="shared" si="40"/>
        <v>0</v>
      </c>
      <c r="G228" s="59">
        <f t="shared" si="35"/>
        <v>0</v>
      </c>
      <c r="H228" s="59" t="e">
        <f t="shared" si="36"/>
        <v>#DIV/0!</v>
      </c>
    </row>
    <row r="229" spans="1:8" ht="27.75" hidden="1" customHeight="1">
      <c r="A229" s="79"/>
      <c r="B229" s="104" t="s">
        <v>167</v>
      </c>
      <c r="C229" s="75"/>
      <c r="D229" s="62"/>
      <c r="E229" s="62"/>
      <c r="F229" s="62"/>
      <c r="G229" s="62"/>
      <c r="H229" s="62"/>
    </row>
    <row r="230" spans="1:8" ht="27.75" hidden="1" customHeight="1">
      <c r="A230" s="79"/>
      <c r="B230" s="104" t="s">
        <v>154</v>
      </c>
      <c r="C230" s="75"/>
      <c r="D230" s="62"/>
      <c r="E230" s="62"/>
      <c r="F230" s="62"/>
      <c r="G230" s="62">
        <f t="shared" si="35"/>
        <v>0</v>
      </c>
      <c r="H230" s="62" t="e">
        <f t="shared" si="36"/>
        <v>#DIV/0!</v>
      </c>
    </row>
    <row r="231" spans="1:8" ht="1.5" hidden="1" customHeight="1">
      <c r="A231" s="79"/>
      <c r="B231" s="88" t="s">
        <v>103</v>
      </c>
      <c r="C231" s="75">
        <v>1030</v>
      </c>
      <c r="D231" s="62"/>
      <c r="E231" s="62"/>
      <c r="F231" s="62"/>
      <c r="G231" s="62">
        <f t="shared" si="35"/>
        <v>0</v>
      </c>
      <c r="H231" s="62" t="e">
        <f t="shared" si="36"/>
        <v>#DIV/0!</v>
      </c>
    </row>
    <row r="232" spans="1:8" ht="34.5" hidden="1" customHeight="1">
      <c r="A232" s="79"/>
      <c r="B232" s="88"/>
      <c r="C232" s="75"/>
      <c r="D232" s="62"/>
      <c r="E232" s="62"/>
      <c r="F232" s="62"/>
      <c r="G232" s="62">
        <f t="shared" si="35"/>
        <v>0</v>
      </c>
      <c r="H232" s="62" t="e">
        <f t="shared" si="36"/>
        <v>#DIV/0!</v>
      </c>
    </row>
    <row r="233" spans="1:8" ht="33" customHeight="1">
      <c r="A233" s="232" t="s">
        <v>283</v>
      </c>
      <c r="B233" s="237" t="s">
        <v>315</v>
      </c>
      <c r="C233" s="234"/>
      <c r="D233" s="235">
        <f>D235+D240</f>
        <v>355.4</v>
      </c>
      <c r="E233" s="238">
        <f>SUM(E235,E240)</f>
        <v>0</v>
      </c>
      <c r="F233" s="235">
        <f>F235+F240</f>
        <v>526</v>
      </c>
      <c r="G233" s="235">
        <f t="shared" si="35"/>
        <v>526</v>
      </c>
      <c r="H233" s="238"/>
    </row>
    <row r="234" spans="1:8" ht="24.75" customHeight="1">
      <c r="A234" s="79"/>
      <c r="B234" s="78" t="s">
        <v>96</v>
      </c>
      <c r="C234" s="75"/>
      <c r="D234" s="62"/>
      <c r="E234" s="62"/>
      <c r="F234" s="62"/>
      <c r="G234" s="62">
        <f t="shared" si="35"/>
        <v>0</v>
      </c>
      <c r="H234" s="62"/>
    </row>
    <row r="235" spans="1:8" ht="24.75" customHeight="1">
      <c r="A235" s="156" t="s">
        <v>292</v>
      </c>
      <c r="B235" s="163" t="s">
        <v>100</v>
      </c>
      <c r="C235" s="82">
        <v>1010</v>
      </c>
      <c r="D235" s="65">
        <f>D236</f>
        <v>154.19999999999999</v>
      </c>
      <c r="E235" s="65">
        <f>SUM(E236)</f>
        <v>0</v>
      </c>
      <c r="F235" s="65">
        <f>F236</f>
        <v>452.6</v>
      </c>
      <c r="G235" s="65">
        <f t="shared" si="35"/>
        <v>452.6</v>
      </c>
      <c r="H235" s="62"/>
    </row>
    <row r="236" spans="1:8" ht="25.5" customHeight="1">
      <c r="A236" s="79" t="s">
        <v>293</v>
      </c>
      <c r="B236" s="80" t="s">
        <v>297</v>
      </c>
      <c r="C236" s="81">
        <v>1011</v>
      </c>
      <c r="D236" s="59">
        <f>SUM(D237:D239)</f>
        <v>154.19999999999999</v>
      </c>
      <c r="E236" s="59">
        <f>SUM(E237)</f>
        <v>0</v>
      </c>
      <c r="F236" s="59">
        <f>SUM(F237:F239)</f>
        <v>452.6</v>
      </c>
      <c r="G236" s="59">
        <f t="shared" si="35"/>
        <v>452.6</v>
      </c>
      <c r="H236" s="62"/>
    </row>
    <row r="237" spans="1:8" ht="40.5" customHeight="1">
      <c r="A237" s="79"/>
      <c r="B237" s="228" t="s">
        <v>298</v>
      </c>
      <c r="C237" s="75"/>
      <c r="D237" s="62">
        <v>75.099999999999994</v>
      </c>
      <c r="E237" s="62"/>
      <c r="F237" s="62">
        <v>287.8</v>
      </c>
      <c r="G237" s="62">
        <f t="shared" si="35"/>
        <v>287.8</v>
      </c>
      <c r="H237" s="62"/>
    </row>
    <row r="238" spans="1:8" ht="27" customHeight="1">
      <c r="A238" s="79"/>
      <c r="B238" s="104" t="s">
        <v>375</v>
      </c>
      <c r="C238" s="75"/>
      <c r="D238" s="62"/>
      <c r="E238" s="62"/>
      <c r="F238" s="62">
        <v>105.5</v>
      </c>
      <c r="G238" s="62"/>
      <c r="H238" s="62"/>
    </row>
    <row r="239" spans="1:8" ht="23.25" customHeight="1">
      <c r="A239" s="79"/>
      <c r="B239" s="227" t="s">
        <v>153</v>
      </c>
      <c r="C239" s="75"/>
      <c r="D239" s="62">
        <v>79.099999999999994</v>
      </c>
      <c r="E239" s="62"/>
      <c r="F239" s="62">
        <v>59.3</v>
      </c>
      <c r="G239" s="62">
        <f t="shared" si="35"/>
        <v>59.3</v>
      </c>
      <c r="H239" s="62"/>
    </row>
    <row r="240" spans="1:8" ht="24.75" customHeight="1">
      <c r="A240" s="156" t="s">
        <v>302</v>
      </c>
      <c r="B240" s="163" t="s">
        <v>102</v>
      </c>
      <c r="C240" s="82">
        <v>1020</v>
      </c>
      <c r="D240" s="65">
        <f>D241+D243</f>
        <v>201.2</v>
      </c>
      <c r="E240" s="65">
        <f>SUM(E241,E243)</f>
        <v>0</v>
      </c>
      <c r="F240" s="65">
        <f>F241+F243</f>
        <v>73.400000000000006</v>
      </c>
      <c r="G240" s="65">
        <f t="shared" si="35"/>
        <v>73.400000000000006</v>
      </c>
      <c r="H240" s="62"/>
    </row>
    <row r="241" spans="1:12" ht="28.5" customHeight="1">
      <c r="A241" s="79" t="s">
        <v>303</v>
      </c>
      <c r="B241" s="80" t="s">
        <v>297</v>
      </c>
      <c r="C241" s="81">
        <v>1021</v>
      </c>
      <c r="D241" s="65">
        <f>D242</f>
        <v>44.1</v>
      </c>
      <c r="E241" s="59">
        <f>SUM(E242)</f>
        <v>0</v>
      </c>
      <c r="F241" s="59">
        <f>F242</f>
        <v>0</v>
      </c>
      <c r="G241" s="59">
        <f t="shared" si="35"/>
        <v>0</v>
      </c>
      <c r="H241" s="62"/>
    </row>
    <row r="242" spans="1:12" ht="24.75" customHeight="1">
      <c r="A242" s="79"/>
      <c r="B242" s="78" t="s">
        <v>260</v>
      </c>
      <c r="C242" s="75"/>
      <c r="D242" s="62">
        <v>44.1</v>
      </c>
      <c r="E242" s="62"/>
      <c r="F242" s="62"/>
      <c r="G242" s="62">
        <f t="shared" si="35"/>
        <v>0</v>
      </c>
      <c r="H242" s="62"/>
    </row>
    <row r="243" spans="1:12" ht="35.25" customHeight="1">
      <c r="A243" s="79" t="s">
        <v>304</v>
      </c>
      <c r="B243" s="80" t="s">
        <v>300</v>
      </c>
      <c r="C243" s="81">
        <v>1025</v>
      </c>
      <c r="D243" s="59">
        <f>SUM(D244:D248)</f>
        <v>157.1</v>
      </c>
      <c r="E243" s="59">
        <f t="shared" ref="E243:G243" si="41">SUM(E244:E248)</f>
        <v>0</v>
      </c>
      <c r="F243" s="59">
        <f t="shared" si="41"/>
        <v>73.400000000000006</v>
      </c>
      <c r="G243" s="59">
        <f t="shared" si="41"/>
        <v>0</v>
      </c>
      <c r="H243" s="62"/>
    </row>
    <row r="244" spans="1:12" ht="22.5" customHeight="1">
      <c r="A244" s="79"/>
      <c r="B244" s="80" t="s">
        <v>374</v>
      </c>
      <c r="C244" s="81"/>
      <c r="D244" s="59">
        <v>157.1</v>
      </c>
      <c r="E244" s="59"/>
      <c r="F244" s="250">
        <f>31.8+45.6-27.3</f>
        <v>50.100000000000009</v>
      </c>
      <c r="G244" s="59"/>
      <c r="H244" s="62"/>
    </row>
    <row r="245" spans="1:12" ht="22.5" customHeight="1">
      <c r="A245" s="79"/>
      <c r="B245" s="80" t="s">
        <v>142</v>
      </c>
      <c r="C245" s="81"/>
      <c r="D245" s="59"/>
      <c r="E245" s="59"/>
      <c r="F245" s="250">
        <f>36.5-27.3</f>
        <v>9.1999999999999993</v>
      </c>
      <c r="G245" s="59"/>
      <c r="H245" s="62"/>
    </row>
    <row r="246" spans="1:12" ht="22.5" customHeight="1">
      <c r="A246" s="79"/>
      <c r="B246" s="80" t="s">
        <v>387</v>
      </c>
      <c r="C246" s="81"/>
      <c r="D246" s="59"/>
      <c r="E246" s="59"/>
      <c r="F246" s="59">
        <f>2.5</f>
        <v>2.5</v>
      </c>
      <c r="G246" s="59"/>
      <c r="H246" s="62"/>
    </row>
    <row r="247" spans="1:12" ht="22.5" customHeight="1">
      <c r="A247" s="79"/>
      <c r="B247" s="80" t="s">
        <v>386</v>
      </c>
      <c r="C247" s="81"/>
      <c r="D247" s="59"/>
      <c r="E247" s="59"/>
      <c r="F247" s="59">
        <v>1.1000000000000001</v>
      </c>
      <c r="G247" s="59"/>
      <c r="H247" s="62"/>
    </row>
    <row r="248" spans="1:12" ht="22.5" customHeight="1">
      <c r="A248" s="79"/>
      <c r="B248" s="80" t="s">
        <v>350</v>
      </c>
      <c r="C248" s="81"/>
      <c r="D248" s="59"/>
      <c r="E248" s="59"/>
      <c r="F248" s="59">
        <v>10.5</v>
      </c>
      <c r="G248" s="59"/>
      <c r="H248" s="62"/>
    </row>
    <row r="249" spans="1:12" ht="30" customHeight="1">
      <c r="A249" s="239" t="s">
        <v>305</v>
      </c>
      <c r="B249" s="240" t="s">
        <v>178</v>
      </c>
      <c r="C249" s="241"/>
      <c r="D249" s="235">
        <f>D251</f>
        <v>6.9</v>
      </c>
      <c r="E249" s="238">
        <f>E250</f>
        <v>5.6</v>
      </c>
      <c r="F249" s="235">
        <f>F251</f>
        <v>0</v>
      </c>
      <c r="G249" s="235">
        <f t="shared" si="35"/>
        <v>-5.6</v>
      </c>
      <c r="H249" s="238"/>
    </row>
    <row r="250" spans="1:12" ht="30" customHeight="1">
      <c r="A250" s="156" t="s">
        <v>306</v>
      </c>
      <c r="B250" s="163" t="s">
        <v>102</v>
      </c>
      <c r="C250" s="82">
        <v>1020</v>
      </c>
      <c r="D250" s="65">
        <f>D251</f>
        <v>6.9</v>
      </c>
      <c r="E250" s="59">
        <f>SUM(E251)</f>
        <v>5.6</v>
      </c>
      <c r="F250" s="65">
        <f>F251</f>
        <v>0</v>
      </c>
      <c r="G250" s="65">
        <f t="shared" si="35"/>
        <v>-5.6</v>
      </c>
      <c r="H250" s="62"/>
    </row>
    <row r="251" spans="1:12" ht="27" customHeight="1">
      <c r="A251" s="175" t="s">
        <v>307</v>
      </c>
      <c r="B251" s="85" t="s">
        <v>232</v>
      </c>
      <c r="C251" s="74">
        <v>1021</v>
      </c>
      <c r="D251" s="59" cm="1">
        <f t="array" ref="D251">D252:D252</f>
        <v>6.9</v>
      </c>
      <c r="E251" s="59">
        <f>E252</f>
        <v>5.6</v>
      </c>
      <c r="F251" s="59">
        <f>F252</f>
        <v>0</v>
      </c>
      <c r="G251" s="62">
        <f t="shared" si="35"/>
        <v>-5.6</v>
      </c>
      <c r="H251" s="62"/>
    </row>
    <row r="252" spans="1:12" ht="27" customHeight="1">
      <c r="A252" s="173"/>
      <c r="B252" s="168" t="s">
        <v>142</v>
      </c>
      <c r="C252" s="55"/>
      <c r="D252" s="62">
        <v>6.9</v>
      </c>
      <c r="E252" s="62">
        <v>5.6</v>
      </c>
      <c r="F252" s="62"/>
      <c r="G252" s="62">
        <f t="shared" si="35"/>
        <v>-5.6</v>
      </c>
      <c r="H252" s="62"/>
    </row>
    <row r="253" spans="1:12" ht="34.5" customHeight="1">
      <c r="A253" s="185" t="s">
        <v>294</v>
      </c>
      <c r="B253" s="184" t="s">
        <v>180</v>
      </c>
      <c r="C253" s="55"/>
      <c r="D253" s="61">
        <f t="shared" ref="D253:F254" si="42">D254</f>
        <v>1393.4</v>
      </c>
      <c r="E253" s="61">
        <f>E254</f>
        <v>990</v>
      </c>
      <c r="F253" s="61">
        <f t="shared" si="42"/>
        <v>112.6</v>
      </c>
      <c r="G253" s="61">
        <f t="shared" si="35"/>
        <v>-877.4</v>
      </c>
      <c r="H253" s="62">
        <f t="shared" si="36"/>
        <v>11.373737373737374</v>
      </c>
    </row>
    <row r="254" spans="1:12" ht="34.5" customHeight="1">
      <c r="A254" s="173" t="s">
        <v>308</v>
      </c>
      <c r="B254" s="174" t="s">
        <v>162</v>
      </c>
      <c r="C254" s="186">
        <v>1020</v>
      </c>
      <c r="D254" s="65">
        <f t="shared" si="42"/>
        <v>1393.4</v>
      </c>
      <c r="E254" s="65">
        <f>E255</f>
        <v>990</v>
      </c>
      <c r="F254" s="65">
        <f t="shared" si="42"/>
        <v>112.6</v>
      </c>
      <c r="G254" s="65">
        <f t="shared" si="35"/>
        <v>-877.4</v>
      </c>
      <c r="H254" s="62">
        <f t="shared" si="36"/>
        <v>11.373737373737374</v>
      </c>
    </row>
    <row r="255" spans="1:12" ht="51" customHeight="1">
      <c r="A255" s="175" t="s">
        <v>309</v>
      </c>
      <c r="B255" s="73" t="s">
        <v>226</v>
      </c>
      <c r="C255" s="74">
        <v>1024</v>
      </c>
      <c r="D255" s="59">
        <v>1393.4</v>
      </c>
      <c r="E255" s="59">
        <v>990</v>
      </c>
      <c r="F255" s="250">
        <v>112.6</v>
      </c>
      <c r="G255" s="59">
        <f t="shared" si="35"/>
        <v>-877.4</v>
      </c>
      <c r="H255" s="62">
        <f t="shared" si="36"/>
        <v>11.373737373737374</v>
      </c>
    </row>
    <row r="256" spans="1:12" ht="34.5" customHeight="1">
      <c r="B256" s="6"/>
      <c r="C256" s="1"/>
      <c r="D256" s="144"/>
      <c r="E256" s="144"/>
      <c r="F256" s="144"/>
      <c r="G256" s="1"/>
      <c r="H256" s="6"/>
      <c r="I256" s="6"/>
      <c r="J256" s="6"/>
      <c r="L256" s="68"/>
    </row>
    <row r="257" spans="1:12" ht="34.5" customHeight="1">
      <c r="A257" s="331" t="s">
        <v>261</v>
      </c>
      <c r="B257" s="331"/>
      <c r="C257" s="326"/>
      <c r="D257" s="326"/>
      <c r="E257" s="145"/>
      <c r="F257" s="58"/>
      <c r="G257" s="332" t="s">
        <v>134</v>
      </c>
      <c r="H257" s="332"/>
      <c r="I257" s="6"/>
      <c r="J257" s="6"/>
      <c r="L257" s="68"/>
    </row>
    <row r="258" spans="1:12" ht="34.5" customHeight="1">
      <c r="A258" s="279" t="s">
        <v>67</v>
      </c>
      <c r="B258" s="279"/>
      <c r="C258" s="277" t="s">
        <v>74</v>
      </c>
      <c r="D258" s="277"/>
      <c r="E258" s="144"/>
      <c r="F258" s="1"/>
      <c r="G258" s="6" t="s">
        <v>15</v>
      </c>
      <c r="I258" s="6"/>
      <c r="J258" s="6"/>
      <c r="L258" s="68"/>
    </row>
    <row r="259" spans="1:12" ht="34.5" customHeight="1">
      <c r="B259" s="6"/>
      <c r="C259" s="1"/>
      <c r="D259" s="144"/>
      <c r="E259" s="144"/>
      <c r="F259" s="144"/>
      <c r="G259" s="1"/>
      <c r="H259" s="6"/>
      <c r="I259" s="6"/>
      <c r="J259" s="6"/>
      <c r="L259" s="68"/>
    </row>
    <row r="260" spans="1:12" ht="18" customHeight="1">
      <c r="B260" s="6"/>
      <c r="C260" s="1"/>
      <c r="D260" s="144"/>
      <c r="E260" s="144"/>
      <c r="F260" s="144"/>
      <c r="G260" s="1"/>
      <c r="H260" s="6"/>
      <c r="I260" s="6"/>
      <c r="J260" s="6"/>
      <c r="L260" s="68"/>
    </row>
    <row r="261" spans="1:12" ht="17.25" customHeight="1">
      <c r="B261" s="6"/>
      <c r="C261" s="1"/>
      <c r="D261" s="144"/>
      <c r="E261" s="144"/>
      <c r="F261" s="144"/>
      <c r="G261" s="1"/>
      <c r="H261" s="6"/>
      <c r="I261" s="6"/>
      <c r="J261" s="6"/>
      <c r="L261" s="68"/>
    </row>
    <row r="262" spans="1:12" ht="34.5" customHeight="1">
      <c r="B262" s="6"/>
      <c r="C262" s="1"/>
      <c r="D262" s="144"/>
      <c r="E262" s="144"/>
      <c r="F262" s="144"/>
      <c r="G262" s="1"/>
      <c r="H262" s="6"/>
      <c r="I262" s="6"/>
      <c r="J262" s="6"/>
      <c r="L262" s="68"/>
    </row>
    <row r="263" spans="1:12">
      <c r="B263" s="42"/>
    </row>
    <row r="264" spans="1:12">
      <c r="B264" s="42"/>
    </row>
    <row r="265" spans="1:12">
      <c r="B265" s="42"/>
    </row>
    <row r="266" spans="1:12">
      <c r="B266" s="42"/>
    </row>
    <row r="267" spans="1:12">
      <c r="B267" s="42"/>
    </row>
    <row r="268" spans="1:12">
      <c r="B268" s="42"/>
    </row>
    <row r="269" spans="1:12">
      <c r="B269" s="42"/>
    </row>
    <row r="270" spans="1:12">
      <c r="B270" s="42"/>
    </row>
    <row r="271" spans="1:12">
      <c r="B271" s="42"/>
    </row>
    <row r="272" spans="1:1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  <row r="310" spans="2:2">
      <c r="B310" s="42"/>
    </row>
    <row r="311" spans="2:2">
      <c r="B311" s="42"/>
    </row>
    <row r="312" spans="2:2">
      <c r="B312" s="42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  <row r="317" spans="2:2">
      <c r="B317" s="42"/>
    </row>
    <row r="318" spans="2:2">
      <c r="B318" s="42"/>
    </row>
    <row r="319" spans="2:2">
      <c r="B319" s="42"/>
    </row>
    <row r="320" spans="2:2">
      <c r="B320" s="42"/>
    </row>
    <row r="321" spans="2:2">
      <c r="B321" s="42"/>
    </row>
    <row r="322" spans="2:2">
      <c r="B322" s="42"/>
    </row>
    <row r="323" spans="2:2">
      <c r="B323" s="42"/>
    </row>
    <row r="324" spans="2:2">
      <c r="B324" s="42"/>
    </row>
    <row r="325" spans="2:2">
      <c r="B325" s="42"/>
    </row>
    <row r="326" spans="2:2">
      <c r="B326" s="42"/>
    </row>
    <row r="327" spans="2:2">
      <c r="B327" s="42"/>
    </row>
    <row r="328" spans="2:2">
      <c r="B328" s="42"/>
    </row>
    <row r="329" spans="2:2">
      <c r="B329" s="42"/>
    </row>
    <row r="330" spans="2:2">
      <c r="B330" s="42"/>
    </row>
    <row r="331" spans="2:2">
      <c r="B331" s="42"/>
    </row>
    <row r="332" spans="2:2">
      <c r="B332" s="42"/>
    </row>
    <row r="333" spans="2:2">
      <c r="B333" s="42"/>
    </row>
    <row r="334" spans="2:2">
      <c r="B334" s="42"/>
    </row>
    <row r="335" spans="2:2">
      <c r="B335" s="42"/>
    </row>
    <row r="336" spans="2:2">
      <c r="B336" s="42"/>
    </row>
    <row r="337" spans="2:2">
      <c r="B337" s="42"/>
    </row>
    <row r="338" spans="2:2">
      <c r="B338" s="42"/>
    </row>
    <row r="339" spans="2:2">
      <c r="B339" s="42"/>
    </row>
    <row r="340" spans="2:2">
      <c r="B340" s="42"/>
    </row>
    <row r="341" spans="2:2">
      <c r="B341" s="42"/>
    </row>
    <row r="342" spans="2:2">
      <c r="B342" s="42"/>
    </row>
    <row r="343" spans="2:2">
      <c r="B343" s="42"/>
    </row>
    <row r="344" spans="2:2">
      <c r="B344" s="42"/>
    </row>
    <row r="345" spans="2:2">
      <c r="B345" s="42"/>
    </row>
    <row r="346" spans="2:2">
      <c r="B346" s="42"/>
    </row>
    <row r="347" spans="2:2">
      <c r="B347" s="42"/>
    </row>
    <row r="348" spans="2:2">
      <c r="B348" s="42"/>
    </row>
    <row r="349" spans="2:2">
      <c r="B349" s="42"/>
    </row>
    <row r="350" spans="2:2">
      <c r="B350" s="42"/>
    </row>
    <row r="351" spans="2:2">
      <c r="B351" s="42"/>
    </row>
    <row r="352" spans="2:2">
      <c r="B352" s="42"/>
    </row>
    <row r="353" spans="2:2">
      <c r="B353" s="42"/>
    </row>
    <row r="354" spans="2:2">
      <c r="B354" s="42"/>
    </row>
    <row r="355" spans="2:2">
      <c r="B355" s="42"/>
    </row>
    <row r="356" spans="2:2">
      <c r="B356" s="42"/>
    </row>
    <row r="357" spans="2:2">
      <c r="B357" s="42"/>
    </row>
    <row r="358" spans="2:2">
      <c r="B358" s="42"/>
    </row>
    <row r="359" spans="2:2">
      <c r="B359" s="42"/>
    </row>
    <row r="360" spans="2:2">
      <c r="B360" s="42"/>
    </row>
    <row r="361" spans="2:2">
      <c r="B361" s="42"/>
    </row>
    <row r="362" spans="2:2">
      <c r="B362" s="42"/>
    </row>
    <row r="363" spans="2:2">
      <c r="B363" s="42"/>
    </row>
    <row r="364" spans="2:2">
      <c r="B364" s="42"/>
    </row>
    <row r="365" spans="2:2">
      <c r="B365" s="42"/>
    </row>
    <row r="366" spans="2:2">
      <c r="B366" s="42"/>
    </row>
    <row r="367" spans="2:2">
      <c r="B367" s="42"/>
    </row>
    <row r="368" spans="2:2">
      <c r="B368" s="42"/>
    </row>
    <row r="369" spans="2:2">
      <c r="B369" s="42"/>
    </row>
    <row r="370" spans="2:2">
      <c r="B370" s="42"/>
    </row>
    <row r="371" spans="2:2">
      <c r="B371" s="42"/>
    </row>
    <row r="372" spans="2:2">
      <c r="B372" s="42"/>
    </row>
    <row r="373" spans="2:2">
      <c r="B373" s="42"/>
    </row>
    <row r="374" spans="2:2">
      <c r="B374" s="42"/>
    </row>
    <row r="375" spans="2:2">
      <c r="B375" s="42"/>
    </row>
    <row r="376" spans="2:2">
      <c r="B376" s="42"/>
    </row>
    <row r="377" spans="2:2">
      <c r="B377" s="42"/>
    </row>
    <row r="378" spans="2:2">
      <c r="B378" s="42"/>
    </row>
    <row r="379" spans="2:2">
      <c r="B379" s="42"/>
    </row>
  </sheetData>
  <mergeCells count="15">
    <mergeCell ref="B2:G2"/>
    <mergeCell ref="H4:H5"/>
    <mergeCell ref="C257:D257"/>
    <mergeCell ref="C258:D258"/>
    <mergeCell ref="A7:B7"/>
    <mergeCell ref="A4:A5"/>
    <mergeCell ref="B4:B5"/>
    <mergeCell ref="C4:C5"/>
    <mergeCell ref="D4:D5"/>
    <mergeCell ref="E4:E5"/>
    <mergeCell ref="F4:F5"/>
    <mergeCell ref="G4:G5"/>
    <mergeCell ref="A257:B257"/>
    <mergeCell ref="A258:B258"/>
    <mergeCell ref="G257:H257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54" orientation="landscape" r:id="rId1"/>
  <rowBreaks count="4" manualBreakCount="4">
    <brk id="80" max="7" man="1"/>
    <brk id="160" max="7" man="1"/>
    <brk id="189" max="7" man="1"/>
    <brk id="218" max="7" man="1"/>
  </rowBreaks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50"/>
  <sheetViews>
    <sheetView view="pageBreakPreview" topLeftCell="A4" zoomScale="60" zoomScaleNormal="100" workbookViewId="0">
      <selection activeCell="F18" sqref="F18"/>
    </sheetView>
  </sheetViews>
  <sheetFormatPr defaultRowHeight="18.75"/>
  <cols>
    <col min="1" max="1" width="71.5703125" style="1" customWidth="1"/>
    <col min="2" max="2" width="12" style="6" customWidth="1"/>
    <col min="3" max="3" width="16.140625" style="6" customWidth="1"/>
    <col min="4" max="4" width="16.7109375" style="6" customWidth="1"/>
    <col min="5" max="5" width="18.28515625" style="6" customWidth="1"/>
    <col min="6" max="6" width="17.7109375" style="6" customWidth="1"/>
    <col min="7" max="7" width="23.28515625" style="1" customWidth="1"/>
    <col min="8" max="8" width="17.7109375" style="1" customWidth="1"/>
    <col min="9" max="16384" width="9.140625" style="1"/>
  </cols>
  <sheetData>
    <row r="2" spans="1:9" ht="27.75" customHeight="1">
      <c r="A2" s="335" t="s">
        <v>116</v>
      </c>
      <c r="B2" s="335"/>
      <c r="C2" s="335"/>
      <c r="D2" s="335"/>
      <c r="E2" s="335"/>
      <c r="F2" s="335"/>
      <c r="G2" s="335"/>
    </row>
    <row r="3" spans="1:9" ht="28.5" customHeight="1">
      <c r="A3" s="31"/>
      <c r="B3" s="32"/>
      <c r="C3" s="31"/>
      <c r="D3" s="31"/>
      <c r="E3" s="31"/>
      <c r="F3" s="32"/>
      <c r="G3" s="31"/>
    </row>
    <row r="4" spans="1:9" ht="41.25" customHeight="1">
      <c r="A4" s="336" t="s">
        <v>22</v>
      </c>
      <c r="B4" s="338" t="s">
        <v>4</v>
      </c>
      <c r="C4" s="312" t="s">
        <v>356</v>
      </c>
      <c r="D4" s="306" t="s">
        <v>354</v>
      </c>
      <c r="E4" s="306" t="s">
        <v>355</v>
      </c>
      <c r="F4" s="340" t="s">
        <v>186</v>
      </c>
      <c r="G4" s="342" t="s">
        <v>187</v>
      </c>
    </row>
    <row r="5" spans="1:9" ht="44.25" customHeight="1">
      <c r="A5" s="337"/>
      <c r="B5" s="339"/>
      <c r="C5" s="313"/>
      <c r="D5" s="307"/>
      <c r="E5" s="307"/>
      <c r="F5" s="341"/>
      <c r="G5" s="343"/>
    </row>
    <row r="6" spans="1:9" ht="23.25" customHeight="1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</row>
    <row r="7" spans="1:9" ht="42.75" customHeight="1">
      <c r="A7" s="35" t="s">
        <v>12</v>
      </c>
      <c r="B7" s="34"/>
      <c r="C7" s="62" t="e">
        <f>C8+C21</f>
        <v>#REF!</v>
      </c>
      <c r="D7" s="48">
        <f>SUM(D8)+D21</f>
        <v>9908.1</v>
      </c>
      <c r="E7" s="48">
        <f>SUM(E8)+E21</f>
        <v>6002.0999999999995</v>
      </c>
      <c r="F7" s="48">
        <f>E7-D7</f>
        <v>-3906.0000000000009</v>
      </c>
      <c r="G7" s="48">
        <f>E7/D7*100</f>
        <v>60.577709147061483</v>
      </c>
      <c r="H7" s="215"/>
      <c r="I7" s="8"/>
    </row>
    <row r="8" spans="1:9" s="8" customFormat="1" ht="34.5" customHeight="1">
      <c r="A8" s="46" t="s">
        <v>320</v>
      </c>
      <c r="B8" s="47">
        <v>4020</v>
      </c>
      <c r="C8" s="59" t="e">
        <f>C13+C14+C15+C16+C17+#REF!+C18+C19+C20</f>
        <v>#REF!</v>
      </c>
      <c r="D8" s="49"/>
      <c r="E8" s="59">
        <f>SUM(E9:E20)</f>
        <v>1217.6999999999998</v>
      </c>
      <c r="F8" s="49">
        <f>E8-D8</f>
        <v>1217.6999999999998</v>
      </c>
      <c r="G8" s="49" t="e">
        <f t="shared" ref="G8:G11" si="0">E8/D8*100</f>
        <v>#DIV/0!</v>
      </c>
    </row>
    <row r="9" spans="1:9" s="8" customFormat="1" ht="33" customHeight="1">
      <c r="A9" s="199" t="s">
        <v>337</v>
      </c>
      <c r="B9" s="45"/>
      <c r="C9" s="62"/>
      <c r="D9" s="48"/>
      <c r="E9" s="62">
        <v>703.3</v>
      </c>
      <c r="F9" s="48">
        <f t="shared" ref="F9:F11" si="1">E9-D9</f>
        <v>703.3</v>
      </c>
      <c r="G9" s="48" t="e">
        <f t="shared" si="0"/>
        <v>#DIV/0!</v>
      </c>
    </row>
    <row r="10" spans="1:9" s="8" customFormat="1" ht="29.25" customHeight="1">
      <c r="A10" s="199" t="s">
        <v>357</v>
      </c>
      <c r="B10" s="47"/>
      <c r="C10" s="62"/>
      <c r="D10" s="48"/>
      <c r="E10" s="62">
        <v>55.3</v>
      </c>
      <c r="F10" s="48"/>
      <c r="G10" s="48" t="e">
        <f t="shared" si="0"/>
        <v>#DIV/0!</v>
      </c>
    </row>
    <row r="11" spans="1:9" s="8" customFormat="1" ht="30" customHeight="1">
      <c r="A11" s="199" t="s">
        <v>366</v>
      </c>
      <c r="B11" s="47"/>
      <c r="C11" s="59"/>
      <c r="D11" s="48"/>
      <c r="E11" s="59">
        <v>4.3</v>
      </c>
      <c r="F11" s="48">
        <f t="shared" si="1"/>
        <v>4.3</v>
      </c>
      <c r="G11" s="48" t="e">
        <f t="shared" si="0"/>
        <v>#DIV/0!</v>
      </c>
    </row>
    <row r="12" spans="1:9" s="8" customFormat="1" ht="30" customHeight="1">
      <c r="A12" s="199" t="s">
        <v>359</v>
      </c>
      <c r="B12" s="47"/>
      <c r="C12" s="59"/>
      <c r="D12" s="48"/>
      <c r="E12" s="59">
        <v>25.9</v>
      </c>
      <c r="F12" s="48"/>
      <c r="G12" s="48"/>
    </row>
    <row r="13" spans="1:9" s="8" customFormat="1" ht="30" customHeight="1">
      <c r="A13" s="199" t="s">
        <v>360</v>
      </c>
      <c r="B13" s="47"/>
      <c r="C13" s="59"/>
      <c r="D13" s="48"/>
      <c r="E13" s="59">
        <v>84.1</v>
      </c>
      <c r="F13" s="48"/>
      <c r="G13" s="48"/>
    </row>
    <row r="14" spans="1:9" s="8" customFormat="1" ht="30" customHeight="1">
      <c r="A14" s="199" t="s">
        <v>361</v>
      </c>
      <c r="B14" s="47"/>
      <c r="C14" s="59"/>
      <c r="D14" s="48"/>
      <c r="E14" s="59">
        <v>36.6</v>
      </c>
      <c r="F14" s="48"/>
      <c r="G14" s="48"/>
    </row>
    <row r="15" spans="1:9" s="8" customFormat="1" ht="30" customHeight="1">
      <c r="A15" s="199" t="s">
        <v>367</v>
      </c>
      <c r="B15" s="47"/>
      <c r="C15" s="59"/>
      <c r="D15" s="48"/>
      <c r="E15" s="59">
        <v>48.2</v>
      </c>
      <c r="F15" s="48"/>
      <c r="G15" s="48"/>
    </row>
    <row r="16" spans="1:9" s="8" customFormat="1" ht="30" customHeight="1">
      <c r="A16" s="199" t="s">
        <v>368</v>
      </c>
      <c r="B16" s="47"/>
      <c r="C16" s="59"/>
      <c r="D16" s="48"/>
      <c r="E16" s="59">
        <v>119.6</v>
      </c>
      <c r="F16" s="48"/>
      <c r="G16" s="48"/>
    </row>
    <row r="17" spans="1:7" s="8" customFormat="1" ht="30" customHeight="1">
      <c r="A17" s="199" t="s">
        <v>369</v>
      </c>
      <c r="B17" s="47"/>
      <c r="C17" s="59"/>
      <c r="D17" s="48"/>
      <c r="E17" s="59">
        <v>28.8</v>
      </c>
      <c r="F17" s="48"/>
      <c r="G17" s="48"/>
    </row>
    <row r="18" spans="1:7" s="8" customFormat="1" ht="30" customHeight="1">
      <c r="A18" s="199" t="s">
        <v>345</v>
      </c>
      <c r="B18" s="47"/>
      <c r="C18" s="59"/>
      <c r="D18" s="48"/>
      <c r="E18" s="59">
        <v>9.9</v>
      </c>
      <c r="F18" s="48"/>
      <c r="G18" s="48"/>
    </row>
    <row r="19" spans="1:7" s="8" customFormat="1" ht="30" customHeight="1">
      <c r="A19" s="199" t="s">
        <v>365</v>
      </c>
      <c r="B19" s="47"/>
      <c r="C19" s="59"/>
      <c r="D19" s="48"/>
      <c r="E19" s="59">
        <v>16.600000000000001</v>
      </c>
      <c r="F19" s="48"/>
      <c r="G19" s="48"/>
    </row>
    <row r="20" spans="1:7" s="8" customFormat="1" ht="30" customHeight="1">
      <c r="A20" s="199" t="s">
        <v>342</v>
      </c>
      <c r="B20" s="47"/>
      <c r="C20" s="59"/>
      <c r="D20" s="48"/>
      <c r="E20" s="59">
        <v>85.1</v>
      </c>
      <c r="F20" s="48"/>
      <c r="G20" s="48"/>
    </row>
    <row r="21" spans="1:7" s="8" customFormat="1" ht="30" customHeight="1">
      <c r="A21" s="46" t="s">
        <v>319</v>
      </c>
      <c r="B21" s="47">
        <v>4060</v>
      </c>
      <c r="C21" s="59">
        <f>SUM(C25)</f>
        <v>0</v>
      </c>
      <c r="D21" s="59">
        <f>SUM(D22:D25)</f>
        <v>9908.1</v>
      </c>
      <c r="E21" s="59">
        <f>SUM(E22:E25)</f>
        <v>4784.3999999999996</v>
      </c>
      <c r="F21" s="49">
        <f>E21-D21</f>
        <v>-5123.7000000000007</v>
      </c>
      <c r="G21" s="48"/>
    </row>
    <row r="22" spans="1:7" s="8" customFormat="1" ht="39.75" customHeight="1">
      <c r="A22" s="230" t="s">
        <v>338</v>
      </c>
      <c r="B22" s="47"/>
      <c r="C22" s="59"/>
      <c r="D22" s="59">
        <v>1463.3</v>
      </c>
      <c r="E22" s="59">
        <v>1483.8</v>
      </c>
      <c r="F22" s="48">
        <f t="shared" ref="F22:F24" si="2">E22-D22</f>
        <v>20.5</v>
      </c>
      <c r="G22" s="48"/>
    </row>
    <row r="23" spans="1:7" s="8" customFormat="1" ht="58.5" customHeight="1">
      <c r="A23" s="231" t="s">
        <v>341</v>
      </c>
      <c r="B23" s="47"/>
      <c r="C23" s="59"/>
      <c r="D23" s="59">
        <v>6627.1</v>
      </c>
      <c r="E23" s="59">
        <v>1482.9</v>
      </c>
      <c r="F23" s="48">
        <f t="shared" si="2"/>
        <v>-5144.2000000000007</v>
      </c>
      <c r="G23" s="48"/>
    </row>
    <row r="24" spans="1:7" s="8" customFormat="1" ht="39.75" customHeight="1">
      <c r="A24" s="230" t="s">
        <v>339</v>
      </c>
      <c r="B24" s="47"/>
      <c r="C24" s="59"/>
      <c r="D24" s="59">
        <v>998.8</v>
      </c>
      <c r="E24" s="59">
        <v>998.8</v>
      </c>
      <c r="F24" s="48">
        <f t="shared" si="2"/>
        <v>0</v>
      </c>
      <c r="G24" s="48"/>
    </row>
    <row r="25" spans="1:7" s="8" customFormat="1" ht="46.5" customHeight="1">
      <c r="A25" s="230" t="s">
        <v>340</v>
      </c>
      <c r="B25" s="200"/>
      <c r="C25" s="166"/>
      <c r="D25" s="59">
        <v>818.9</v>
      </c>
      <c r="E25" s="202">
        <v>818.9</v>
      </c>
      <c r="F25" s="48">
        <f>E25-D25</f>
        <v>0</v>
      </c>
      <c r="G25" s="48"/>
    </row>
    <row r="26" spans="1:7">
      <c r="A26" s="36"/>
      <c r="B26" s="4"/>
      <c r="C26" s="37"/>
      <c r="D26" s="38"/>
      <c r="E26" s="38"/>
      <c r="F26" s="38"/>
      <c r="G26" s="38"/>
    </row>
    <row r="27" spans="1:7" ht="26.25" customHeight="1">
      <c r="A27" s="217" t="s">
        <v>261</v>
      </c>
      <c r="B27" s="2"/>
      <c r="C27" s="333"/>
      <c r="D27" s="333"/>
      <c r="E27" s="43"/>
      <c r="F27" s="39"/>
      <c r="G27" s="218" t="s">
        <v>134</v>
      </c>
    </row>
    <row r="28" spans="1:7">
      <c r="A28" s="4" t="s">
        <v>67</v>
      </c>
      <c r="B28" s="3"/>
      <c r="C28" s="334" t="s">
        <v>74</v>
      </c>
      <c r="D28" s="334"/>
      <c r="E28" s="44"/>
      <c r="F28" s="3"/>
      <c r="G28" s="4" t="s">
        <v>188</v>
      </c>
    </row>
    <row r="29" spans="1:7">
      <c r="A29" s="36"/>
      <c r="B29" s="4"/>
      <c r="C29" s="37"/>
      <c r="D29" s="38"/>
      <c r="E29" s="38"/>
      <c r="F29" s="38"/>
      <c r="G29" s="38"/>
    </row>
    <row r="30" spans="1:7">
      <c r="A30" s="36"/>
      <c r="B30" s="4"/>
      <c r="C30" s="37"/>
      <c r="D30" s="38"/>
      <c r="E30" s="38"/>
      <c r="F30" s="38"/>
      <c r="G30" s="38"/>
    </row>
    <row r="31" spans="1:7">
      <c r="A31" s="36"/>
      <c r="B31" s="4"/>
      <c r="C31" s="37"/>
      <c r="D31" s="38"/>
      <c r="E31" s="38"/>
      <c r="F31" s="38"/>
      <c r="G31" s="38"/>
    </row>
    <row r="32" spans="1:7">
      <c r="A32" s="36"/>
      <c r="B32" s="4"/>
      <c r="C32" s="37"/>
      <c r="D32" s="38"/>
      <c r="E32" s="38"/>
      <c r="F32" s="38"/>
      <c r="G32" s="38"/>
    </row>
    <row r="33" spans="1:7">
      <c r="A33" s="36"/>
      <c r="B33" s="4"/>
      <c r="C33" s="37"/>
      <c r="D33" s="38"/>
      <c r="E33" s="38"/>
      <c r="F33" s="38"/>
      <c r="G33" s="38"/>
    </row>
    <row r="34" spans="1:7">
      <c r="A34" s="36"/>
      <c r="B34" s="4"/>
      <c r="C34" s="37"/>
      <c r="D34" s="38"/>
      <c r="E34" s="38"/>
      <c r="F34" s="38"/>
      <c r="G34" s="38"/>
    </row>
    <row r="35" spans="1:7">
      <c r="A35" s="36"/>
      <c r="B35" s="4"/>
      <c r="C35" s="37"/>
      <c r="D35" s="38"/>
      <c r="E35" s="38"/>
      <c r="F35" s="38"/>
      <c r="G35" s="38"/>
    </row>
    <row r="36" spans="1:7">
      <c r="A36" s="36"/>
      <c r="B36" s="4"/>
      <c r="C36" s="37"/>
      <c r="D36" s="38"/>
      <c r="E36" s="38"/>
      <c r="F36" s="38"/>
      <c r="G36" s="38"/>
    </row>
    <row r="37" spans="1:7">
      <c r="A37" s="36"/>
      <c r="B37" s="4"/>
      <c r="C37" s="37"/>
      <c r="D37" s="38"/>
      <c r="E37" s="38"/>
      <c r="F37" s="38"/>
      <c r="G37" s="38"/>
    </row>
    <row r="38" spans="1:7">
      <c r="A38" s="36"/>
      <c r="B38" s="4"/>
      <c r="C38" s="37"/>
      <c r="D38" s="38"/>
      <c r="E38" s="38"/>
      <c r="F38" s="38"/>
      <c r="G38" s="38"/>
    </row>
    <row r="39" spans="1:7">
      <c r="A39" s="36"/>
      <c r="B39" s="4"/>
      <c r="C39" s="37"/>
      <c r="D39" s="38"/>
      <c r="E39" s="38"/>
      <c r="F39" s="38"/>
      <c r="G39" s="38"/>
    </row>
    <row r="40" spans="1:7">
      <c r="A40" s="36"/>
      <c r="B40" s="4"/>
      <c r="C40" s="37"/>
      <c r="D40" s="38"/>
      <c r="E40" s="38"/>
      <c r="F40" s="38"/>
      <c r="G40" s="38"/>
    </row>
    <row r="41" spans="1:7">
      <c r="A41" s="36"/>
      <c r="B41" s="4"/>
      <c r="C41" s="37"/>
      <c r="D41" s="38"/>
      <c r="E41" s="38"/>
      <c r="F41" s="38"/>
      <c r="G41" s="38"/>
    </row>
    <row r="42" spans="1:7">
      <c r="A42" s="36"/>
      <c r="B42" s="4"/>
      <c r="C42" s="37"/>
      <c r="D42" s="38"/>
      <c r="E42" s="38"/>
      <c r="F42" s="38"/>
      <c r="G42" s="38"/>
    </row>
    <row r="43" spans="1:7">
      <c r="A43" s="36"/>
      <c r="B43" s="4"/>
      <c r="C43" s="37"/>
      <c r="D43" s="38"/>
      <c r="E43" s="38"/>
      <c r="F43" s="38"/>
      <c r="G43" s="38"/>
    </row>
    <row r="44" spans="1:7">
      <c r="A44" s="36"/>
      <c r="B44" s="4"/>
      <c r="C44" s="37"/>
      <c r="D44" s="38"/>
      <c r="E44" s="38"/>
      <c r="F44" s="38"/>
      <c r="G44" s="38"/>
    </row>
    <row r="45" spans="1:7">
      <c r="A45" s="36"/>
      <c r="B45" s="4"/>
      <c r="C45" s="37"/>
      <c r="D45" s="38"/>
      <c r="E45" s="38"/>
      <c r="F45" s="38"/>
      <c r="G45" s="38"/>
    </row>
    <row r="46" spans="1:7">
      <c r="A46" s="36"/>
      <c r="B46" s="4"/>
      <c r="C46" s="37"/>
      <c r="D46" s="38"/>
      <c r="E46" s="38"/>
      <c r="F46" s="38"/>
      <c r="G46" s="38"/>
    </row>
    <row r="47" spans="1:7">
      <c r="A47" s="36"/>
      <c r="B47" s="4"/>
      <c r="C47" s="37"/>
      <c r="D47" s="38"/>
      <c r="E47" s="38"/>
      <c r="F47" s="38"/>
      <c r="G47" s="38"/>
    </row>
    <row r="48" spans="1:7">
      <c r="A48" s="36"/>
      <c r="B48" s="4"/>
      <c r="C48" s="37"/>
      <c r="D48" s="38"/>
      <c r="E48" s="38"/>
      <c r="F48" s="38"/>
      <c r="G48" s="38"/>
    </row>
    <row r="49" spans="1:7">
      <c r="A49" s="36"/>
      <c r="B49" s="4"/>
      <c r="C49" s="37"/>
      <c r="D49" s="38"/>
      <c r="E49" s="38"/>
      <c r="F49" s="38"/>
      <c r="G49" s="38"/>
    </row>
    <row r="50" spans="1:7">
      <c r="A50" s="36"/>
      <c r="B50" s="4"/>
      <c r="C50" s="37"/>
      <c r="D50" s="38"/>
      <c r="E50" s="38"/>
      <c r="F50" s="38"/>
      <c r="G50" s="38"/>
    </row>
    <row r="51" spans="1:7">
      <c r="A51" s="36"/>
      <c r="B51" s="4"/>
      <c r="C51" s="37"/>
      <c r="D51" s="38"/>
      <c r="E51" s="38"/>
      <c r="F51" s="38"/>
      <c r="G51" s="38"/>
    </row>
    <row r="52" spans="1:7">
      <c r="A52" s="36"/>
      <c r="B52" s="4"/>
      <c r="C52" s="37"/>
      <c r="D52" s="38"/>
      <c r="E52" s="38"/>
      <c r="F52" s="38"/>
      <c r="G52" s="38"/>
    </row>
    <row r="53" spans="1:7">
      <c r="A53" s="36"/>
      <c r="B53" s="4"/>
      <c r="C53" s="37"/>
      <c r="D53" s="38"/>
      <c r="E53" s="38"/>
      <c r="F53" s="38"/>
      <c r="G53" s="38"/>
    </row>
    <row r="54" spans="1:7">
      <c r="A54" s="36"/>
      <c r="B54" s="4"/>
      <c r="C54" s="37"/>
      <c r="D54" s="38"/>
      <c r="E54" s="38"/>
      <c r="F54" s="38"/>
      <c r="G54" s="38"/>
    </row>
    <row r="55" spans="1:7">
      <c r="A55" s="36"/>
      <c r="B55" s="4"/>
      <c r="C55" s="37"/>
      <c r="D55" s="38"/>
      <c r="E55" s="38"/>
      <c r="F55" s="38"/>
      <c r="G55" s="38"/>
    </row>
    <row r="56" spans="1:7">
      <c r="A56" s="36"/>
      <c r="B56" s="4"/>
      <c r="C56" s="37"/>
      <c r="D56" s="38"/>
      <c r="E56" s="38"/>
      <c r="F56" s="38"/>
      <c r="G56" s="38"/>
    </row>
    <row r="57" spans="1:7">
      <c r="A57" s="36"/>
      <c r="B57" s="4"/>
      <c r="C57" s="37"/>
      <c r="D57" s="38"/>
      <c r="E57" s="38"/>
      <c r="F57" s="38"/>
      <c r="G57" s="38"/>
    </row>
    <row r="58" spans="1:7">
      <c r="A58" s="36"/>
      <c r="B58" s="4"/>
      <c r="C58" s="37"/>
      <c r="D58" s="38"/>
      <c r="E58" s="38"/>
      <c r="F58" s="38"/>
      <c r="G58" s="38"/>
    </row>
    <row r="59" spans="1:7">
      <c r="A59" s="36"/>
      <c r="B59" s="4"/>
      <c r="C59" s="37"/>
      <c r="D59" s="38"/>
      <c r="E59" s="38"/>
      <c r="F59" s="38"/>
      <c r="G59" s="38"/>
    </row>
    <row r="60" spans="1:7">
      <c r="A60" s="36"/>
      <c r="C60" s="7"/>
      <c r="D60" s="40"/>
      <c r="E60" s="40"/>
      <c r="F60" s="40"/>
      <c r="G60" s="40"/>
    </row>
    <row r="61" spans="1:7">
      <c r="A61" s="41"/>
      <c r="C61" s="7"/>
      <c r="D61" s="40"/>
      <c r="E61" s="40"/>
      <c r="F61" s="40"/>
      <c r="G61" s="40"/>
    </row>
    <row r="62" spans="1:7">
      <c r="A62" s="41"/>
      <c r="C62" s="7"/>
      <c r="D62" s="40"/>
      <c r="E62" s="40"/>
      <c r="F62" s="40"/>
      <c r="G62" s="40"/>
    </row>
    <row r="63" spans="1:7">
      <c r="A63" s="41"/>
      <c r="C63" s="7"/>
      <c r="D63" s="40"/>
      <c r="E63" s="40"/>
      <c r="F63" s="40"/>
      <c r="G63" s="40"/>
    </row>
    <row r="64" spans="1:7">
      <c r="A64" s="41"/>
      <c r="C64" s="7"/>
      <c r="D64" s="40"/>
      <c r="E64" s="40"/>
      <c r="F64" s="40"/>
      <c r="G64" s="40"/>
    </row>
    <row r="65" spans="1:7">
      <c r="A65" s="41"/>
      <c r="C65" s="7"/>
      <c r="D65" s="40"/>
      <c r="E65" s="40"/>
      <c r="F65" s="40"/>
      <c r="G65" s="40"/>
    </row>
    <row r="66" spans="1:7">
      <c r="A66" s="41"/>
      <c r="C66" s="7"/>
      <c r="D66" s="40"/>
      <c r="E66" s="40"/>
      <c r="F66" s="40"/>
      <c r="G66" s="40"/>
    </row>
    <row r="67" spans="1:7">
      <c r="A67" s="41"/>
      <c r="C67" s="7"/>
      <c r="D67" s="40"/>
      <c r="E67" s="40"/>
      <c r="F67" s="40"/>
      <c r="G67" s="40"/>
    </row>
    <row r="68" spans="1:7">
      <c r="A68" s="41"/>
      <c r="C68" s="7"/>
      <c r="D68" s="40"/>
      <c r="E68" s="40"/>
      <c r="F68" s="40"/>
      <c r="G68" s="40"/>
    </row>
    <row r="69" spans="1:7">
      <c r="A69" s="41"/>
      <c r="C69" s="7"/>
      <c r="D69" s="40"/>
      <c r="E69" s="40"/>
      <c r="F69" s="40"/>
      <c r="G69" s="40"/>
    </row>
    <row r="70" spans="1:7">
      <c r="A70" s="41"/>
      <c r="C70" s="7"/>
      <c r="D70" s="40"/>
      <c r="E70" s="40"/>
      <c r="F70" s="40"/>
      <c r="G70" s="40"/>
    </row>
    <row r="71" spans="1:7">
      <c r="A71" s="41"/>
      <c r="C71" s="7"/>
      <c r="D71" s="40"/>
      <c r="E71" s="40"/>
      <c r="F71" s="40"/>
      <c r="G71" s="40"/>
    </row>
    <row r="72" spans="1:7">
      <c r="A72" s="41"/>
      <c r="C72" s="7"/>
      <c r="D72" s="40"/>
      <c r="E72" s="40"/>
      <c r="F72" s="40"/>
      <c r="G72" s="40"/>
    </row>
    <row r="73" spans="1:7">
      <c r="A73" s="41"/>
      <c r="C73" s="7"/>
      <c r="D73" s="40"/>
      <c r="E73" s="40"/>
      <c r="F73" s="40"/>
      <c r="G73" s="40"/>
    </row>
    <row r="74" spans="1:7">
      <c r="A74" s="41"/>
      <c r="C74" s="7"/>
      <c r="D74" s="40"/>
      <c r="E74" s="40"/>
      <c r="F74" s="40"/>
      <c r="G74" s="40"/>
    </row>
    <row r="75" spans="1:7">
      <c r="A75" s="41"/>
      <c r="C75" s="7"/>
      <c r="D75" s="40"/>
      <c r="E75" s="40"/>
      <c r="F75" s="40"/>
      <c r="G75" s="40"/>
    </row>
    <row r="76" spans="1:7">
      <c r="A76" s="41"/>
      <c r="C76" s="7"/>
      <c r="D76" s="40"/>
      <c r="E76" s="40"/>
      <c r="F76" s="40"/>
      <c r="G76" s="40"/>
    </row>
    <row r="77" spans="1:7">
      <c r="A77" s="41"/>
      <c r="C77" s="7"/>
      <c r="D77" s="40"/>
      <c r="E77" s="40"/>
      <c r="F77" s="40"/>
      <c r="G77" s="40"/>
    </row>
    <row r="78" spans="1:7">
      <c r="A78" s="41"/>
      <c r="C78" s="7"/>
      <c r="D78" s="40"/>
      <c r="E78" s="40"/>
      <c r="F78" s="40"/>
      <c r="G78" s="40"/>
    </row>
    <row r="79" spans="1:7">
      <c r="A79" s="41"/>
      <c r="C79" s="7"/>
      <c r="D79" s="40"/>
      <c r="E79" s="40"/>
      <c r="F79" s="40"/>
      <c r="G79" s="40"/>
    </row>
    <row r="80" spans="1:7">
      <c r="A80" s="41"/>
      <c r="C80" s="7"/>
      <c r="D80" s="40"/>
      <c r="E80" s="40"/>
      <c r="F80" s="40"/>
      <c r="G80" s="40"/>
    </row>
    <row r="81" spans="1:7">
      <c r="A81" s="41"/>
      <c r="C81" s="7"/>
      <c r="D81" s="40"/>
      <c r="E81" s="40"/>
      <c r="F81" s="40"/>
      <c r="G81" s="40"/>
    </row>
    <row r="82" spans="1:7">
      <c r="A82" s="41"/>
      <c r="C82" s="7"/>
      <c r="D82" s="40"/>
      <c r="E82" s="40"/>
      <c r="F82" s="40"/>
      <c r="G82" s="40"/>
    </row>
    <row r="83" spans="1:7">
      <c r="A83" s="41"/>
    </row>
    <row r="84" spans="1:7">
      <c r="A84" s="42"/>
    </row>
    <row r="85" spans="1:7">
      <c r="A85" s="42"/>
    </row>
    <row r="86" spans="1:7">
      <c r="A86" s="42"/>
    </row>
    <row r="87" spans="1:7">
      <c r="A87" s="42"/>
    </row>
    <row r="88" spans="1:7">
      <c r="A88" s="42"/>
    </row>
    <row r="89" spans="1:7">
      <c r="A89" s="42"/>
    </row>
    <row r="90" spans="1:7">
      <c r="A90" s="42"/>
    </row>
    <row r="91" spans="1:7">
      <c r="A91" s="42"/>
    </row>
    <row r="92" spans="1:7">
      <c r="A92" s="42"/>
    </row>
    <row r="93" spans="1:7">
      <c r="A93" s="42"/>
    </row>
    <row r="94" spans="1:7">
      <c r="A94" s="42"/>
    </row>
    <row r="95" spans="1:7">
      <c r="A95" s="42"/>
    </row>
    <row r="96" spans="1:7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  <row r="245" spans="1:1">
      <c r="A245" s="42"/>
    </row>
    <row r="246" spans="1:1">
      <c r="A246" s="42"/>
    </row>
    <row r="247" spans="1:1">
      <c r="A247" s="42"/>
    </row>
    <row r="248" spans="1:1">
      <c r="A248" s="42"/>
    </row>
    <row r="249" spans="1:1">
      <c r="A249" s="42"/>
    </row>
    <row r="250" spans="1:1">
      <c r="A250" s="42"/>
    </row>
  </sheetData>
  <mergeCells count="10">
    <mergeCell ref="C27:D27"/>
    <mergeCell ref="C28:D28"/>
    <mergeCell ref="A2:G2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42"/>
  <sheetViews>
    <sheetView tabSelected="1" view="pageBreakPreview" zoomScale="50" zoomScaleNormal="60" zoomScaleSheetLayoutView="50" workbookViewId="0">
      <selection activeCell="T31" sqref="T31"/>
    </sheetView>
  </sheetViews>
  <sheetFormatPr defaultRowHeight="20.25"/>
  <cols>
    <col min="1" max="1" width="8.28515625" style="20" customWidth="1"/>
    <col min="2" max="2" width="26.140625" style="20" customWidth="1"/>
    <col min="3" max="5" width="11.28515625" style="20" customWidth="1"/>
    <col min="6" max="6" width="4.42578125" style="20" customWidth="1"/>
    <col min="7" max="7" width="17.28515625" style="20" customWidth="1"/>
    <col min="8" max="8" width="18.7109375" style="20" customWidth="1"/>
    <col min="9" max="9" width="17.85546875" style="20" customWidth="1"/>
    <col min="10" max="10" width="17.5703125" style="20" customWidth="1"/>
    <col min="11" max="11" width="17.85546875" style="20" customWidth="1"/>
    <col min="12" max="12" width="17.28515625" style="20" customWidth="1"/>
    <col min="13" max="13" width="17.85546875" style="20" customWidth="1"/>
    <col min="14" max="14" width="16.7109375" style="20" customWidth="1"/>
    <col min="15" max="16" width="17.28515625" style="20" customWidth="1"/>
    <col min="17" max="17" width="16.42578125" style="20" customWidth="1"/>
    <col min="18" max="18" width="15.85546875" style="20" customWidth="1"/>
    <col min="19" max="19" width="18.140625" style="20" customWidth="1"/>
    <col min="20" max="20" width="17.28515625" style="20" customWidth="1"/>
    <col min="21" max="21" width="17" style="20" customWidth="1"/>
    <col min="22" max="22" width="18.140625" style="20" customWidth="1"/>
    <col min="23" max="23" width="17.5703125" style="20" customWidth="1"/>
    <col min="24" max="24" width="12" style="20" customWidth="1"/>
    <col min="25" max="16384" width="9.140625" style="20"/>
  </cols>
  <sheetData>
    <row r="1" spans="1: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1"/>
      <c r="N1" s="21"/>
      <c r="O1" s="21"/>
      <c r="P1" s="11"/>
      <c r="Q1" s="11"/>
      <c r="R1" s="11"/>
      <c r="S1" s="11"/>
      <c r="T1" s="11"/>
      <c r="U1" s="11"/>
      <c r="V1" s="11"/>
      <c r="W1" s="21"/>
    </row>
    <row r="2" spans="1:25" s="23" customFormat="1" ht="38.25" customHeight="1">
      <c r="A2" s="22"/>
      <c r="B2" s="22"/>
      <c r="C2" s="22"/>
      <c r="D2" s="22"/>
      <c r="E2" s="22"/>
      <c r="F2" s="347" t="s">
        <v>133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22"/>
      <c r="S2" s="22"/>
      <c r="T2" s="22"/>
      <c r="U2" s="22"/>
      <c r="V2" s="22"/>
      <c r="W2" s="22"/>
    </row>
    <row r="3" spans="1:25">
      <c r="A3" s="13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21" t="s">
        <v>58</v>
      </c>
    </row>
    <row r="4" spans="1:25" ht="73.5" customHeight="1">
      <c r="A4" s="354" t="s">
        <v>6</v>
      </c>
      <c r="B4" s="348" t="s">
        <v>19</v>
      </c>
      <c r="C4" s="349"/>
      <c r="D4" s="349"/>
      <c r="E4" s="349"/>
      <c r="F4" s="350"/>
      <c r="G4" s="344" t="s">
        <v>7</v>
      </c>
      <c r="H4" s="345"/>
      <c r="I4" s="346"/>
      <c r="J4" s="344" t="s">
        <v>318</v>
      </c>
      <c r="K4" s="345"/>
      <c r="L4" s="346"/>
      <c r="M4" s="344" t="s">
        <v>323</v>
      </c>
      <c r="N4" s="345"/>
      <c r="O4" s="346"/>
      <c r="P4" s="344" t="s">
        <v>324</v>
      </c>
      <c r="Q4" s="345"/>
      <c r="R4" s="346"/>
      <c r="S4" s="344" t="s">
        <v>8</v>
      </c>
      <c r="T4" s="345"/>
      <c r="U4" s="345"/>
      <c r="V4" s="345"/>
      <c r="W4" s="346"/>
    </row>
    <row r="5" spans="1:25" ht="84.75" customHeight="1">
      <c r="A5" s="355"/>
      <c r="B5" s="351"/>
      <c r="C5" s="352"/>
      <c r="D5" s="352"/>
      <c r="E5" s="352"/>
      <c r="F5" s="353"/>
      <c r="G5" s="222" t="s">
        <v>334</v>
      </c>
      <c r="H5" s="223" t="s">
        <v>335</v>
      </c>
      <c r="I5" s="223" t="s">
        <v>336</v>
      </c>
      <c r="J5" s="222" t="s">
        <v>356</v>
      </c>
      <c r="K5" s="223" t="s">
        <v>354</v>
      </c>
      <c r="L5" s="223" t="s">
        <v>355</v>
      </c>
      <c r="M5" s="222" t="s">
        <v>356</v>
      </c>
      <c r="N5" s="223" t="s">
        <v>354</v>
      </c>
      <c r="O5" s="223" t="s">
        <v>355</v>
      </c>
      <c r="P5" s="222" t="s">
        <v>356</v>
      </c>
      <c r="Q5" s="223" t="s">
        <v>354</v>
      </c>
      <c r="R5" s="223" t="s">
        <v>355</v>
      </c>
      <c r="S5" s="222" t="s">
        <v>356</v>
      </c>
      <c r="T5" s="223" t="s">
        <v>354</v>
      </c>
      <c r="U5" s="223" t="s">
        <v>355</v>
      </c>
      <c r="V5" s="224" t="s">
        <v>186</v>
      </c>
      <c r="W5" s="225" t="s">
        <v>187</v>
      </c>
    </row>
    <row r="6" spans="1:25" ht="30" customHeight="1">
      <c r="A6" s="19">
        <v>1</v>
      </c>
      <c r="B6" s="354">
        <v>2</v>
      </c>
      <c r="C6" s="354"/>
      <c r="D6" s="354"/>
      <c r="E6" s="354"/>
      <c r="F6" s="354"/>
      <c r="G6" s="55">
        <v>3</v>
      </c>
      <c r="H6" s="75">
        <v>4</v>
      </c>
      <c r="I6" s="75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203">
        <v>18</v>
      </c>
      <c r="W6" s="34">
        <v>19</v>
      </c>
    </row>
    <row r="7" spans="1:25" ht="48" customHeight="1">
      <c r="A7" s="50" t="s">
        <v>95</v>
      </c>
      <c r="B7" s="356" t="s">
        <v>108</v>
      </c>
      <c r="C7" s="357"/>
      <c r="D7" s="357"/>
      <c r="E7" s="357"/>
      <c r="F7" s="358"/>
      <c r="G7" s="57">
        <f t="shared" ref="G7:R7" si="0">SUM(G8:G19)</f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322.20000000000005</v>
      </c>
      <c r="P7" s="57">
        <f t="shared" si="0"/>
        <v>0</v>
      </c>
      <c r="Q7" s="57">
        <f t="shared" si="0"/>
        <v>0</v>
      </c>
      <c r="R7" s="57">
        <f t="shared" si="0"/>
        <v>895.5</v>
      </c>
      <c r="S7" s="57">
        <f>SUM(G7,J7,M7,P7)</f>
        <v>0</v>
      </c>
      <c r="T7" s="57">
        <f t="shared" ref="T7:U25" si="1">SUM(H7,K7,N7,Q7)</f>
        <v>0</v>
      </c>
      <c r="U7" s="57">
        <f>SUM(I7,L7,O7,R7)</f>
        <v>1217.7</v>
      </c>
      <c r="V7" s="57">
        <f>U7-T7</f>
        <v>1217.7</v>
      </c>
      <c r="W7" s="57" t="e">
        <f>U7/T7*100</f>
        <v>#DIV/0!</v>
      </c>
      <c r="X7" s="69"/>
      <c r="Y7" s="20" t="s">
        <v>321</v>
      </c>
    </row>
    <row r="8" spans="1:25" ht="39.950000000000003" customHeight="1">
      <c r="A8" s="19"/>
      <c r="B8" s="359" t="s">
        <v>337</v>
      </c>
      <c r="C8" s="360"/>
      <c r="D8" s="360"/>
      <c r="E8" s="360"/>
      <c r="F8" s="361"/>
      <c r="G8" s="57"/>
      <c r="H8" s="57"/>
      <c r="I8" s="57"/>
      <c r="J8" s="57"/>
      <c r="K8" s="54"/>
      <c r="L8" s="54"/>
      <c r="M8" s="206"/>
      <c r="N8" s="201"/>
      <c r="O8" s="57"/>
      <c r="P8" s="207"/>
      <c r="Q8" s="201"/>
      <c r="R8" s="207">
        <v>703.3</v>
      </c>
      <c r="S8" s="57">
        <f t="shared" ref="S8:S21" si="2">SUM(G8,J8,M8,P8)</f>
        <v>0</v>
      </c>
      <c r="T8" s="54">
        <f t="shared" si="1"/>
        <v>0</v>
      </c>
      <c r="U8" s="54">
        <f t="shared" si="1"/>
        <v>703.3</v>
      </c>
      <c r="V8" s="54">
        <f t="shared" ref="V8:V25" si="3">U8-T8</f>
        <v>703.3</v>
      </c>
      <c r="W8" s="57" t="e">
        <f t="shared" ref="W8:W25" si="4">U8/T8*100</f>
        <v>#DIV/0!</v>
      </c>
      <c r="X8" s="69"/>
    </row>
    <row r="9" spans="1:25" ht="39.950000000000003" customHeight="1">
      <c r="A9" s="19"/>
      <c r="B9" s="359" t="s">
        <v>342</v>
      </c>
      <c r="C9" s="360"/>
      <c r="D9" s="360"/>
      <c r="E9" s="360"/>
      <c r="F9" s="361"/>
      <c r="G9" s="57"/>
      <c r="H9" s="57"/>
      <c r="I9" s="57"/>
      <c r="J9" s="57"/>
      <c r="K9" s="54"/>
      <c r="L9" s="54"/>
      <c r="M9" s="206"/>
      <c r="N9" s="201"/>
      <c r="O9" s="57">
        <v>85.1</v>
      </c>
      <c r="P9" s="207"/>
      <c r="Q9" s="201"/>
      <c r="R9" s="207"/>
      <c r="S9" s="57">
        <f t="shared" si="2"/>
        <v>0</v>
      </c>
      <c r="T9" s="54">
        <f t="shared" si="1"/>
        <v>0</v>
      </c>
      <c r="U9" s="54">
        <f t="shared" si="1"/>
        <v>85.1</v>
      </c>
      <c r="V9" s="54">
        <f t="shared" si="3"/>
        <v>85.1</v>
      </c>
      <c r="W9" s="57" t="e">
        <f t="shared" si="4"/>
        <v>#DIV/0!</v>
      </c>
      <c r="X9" s="69"/>
    </row>
    <row r="10" spans="1:25" ht="39.950000000000003" customHeight="1">
      <c r="A10" s="19"/>
      <c r="B10" s="362" t="s">
        <v>358</v>
      </c>
      <c r="C10" s="363"/>
      <c r="D10" s="363"/>
      <c r="E10" s="363"/>
      <c r="F10" s="364"/>
      <c r="G10" s="57"/>
      <c r="H10" s="57"/>
      <c r="I10" s="57"/>
      <c r="J10" s="57"/>
      <c r="K10" s="54"/>
      <c r="L10" s="54"/>
      <c r="M10" s="206"/>
      <c r="N10" s="201"/>
      <c r="O10" s="57">
        <v>2.1</v>
      </c>
      <c r="P10" s="207"/>
      <c r="Q10" s="201"/>
      <c r="R10" s="207">
        <v>14.5</v>
      </c>
      <c r="S10" s="57">
        <f t="shared" si="2"/>
        <v>0</v>
      </c>
      <c r="T10" s="54">
        <f t="shared" si="1"/>
        <v>0</v>
      </c>
      <c r="U10" s="54">
        <f t="shared" si="1"/>
        <v>16.600000000000001</v>
      </c>
      <c r="V10" s="54">
        <f t="shared" si="3"/>
        <v>16.600000000000001</v>
      </c>
      <c r="W10" s="57" t="e">
        <f t="shared" si="4"/>
        <v>#DIV/0!</v>
      </c>
      <c r="X10" s="69"/>
    </row>
    <row r="11" spans="1:25" ht="39.950000000000003" customHeight="1">
      <c r="A11" s="19"/>
      <c r="B11" s="365" t="s">
        <v>345</v>
      </c>
      <c r="C11" s="365"/>
      <c r="D11" s="365"/>
      <c r="E11" s="365"/>
      <c r="F11" s="365"/>
      <c r="G11" s="57"/>
      <c r="H11" s="57"/>
      <c r="I11" s="57"/>
      <c r="J11" s="57"/>
      <c r="K11" s="209"/>
      <c r="L11" s="54"/>
      <c r="M11" s="54"/>
      <c r="N11" s="201"/>
      <c r="O11" s="54"/>
      <c r="P11" s="207"/>
      <c r="Q11" s="201"/>
      <c r="R11" s="207">
        <v>9.9</v>
      </c>
      <c r="S11" s="57">
        <f t="shared" si="2"/>
        <v>0</v>
      </c>
      <c r="T11" s="54">
        <f t="shared" si="1"/>
        <v>0</v>
      </c>
      <c r="U11" s="54">
        <f t="shared" si="1"/>
        <v>9.9</v>
      </c>
      <c r="V11" s="54">
        <f t="shared" si="3"/>
        <v>9.9</v>
      </c>
      <c r="W11" s="57"/>
      <c r="X11" s="69"/>
    </row>
    <row r="12" spans="1:25" ht="39.950000000000003" customHeight="1">
      <c r="A12" s="19"/>
      <c r="B12" s="365" t="s">
        <v>357</v>
      </c>
      <c r="C12" s="365"/>
      <c r="D12" s="365"/>
      <c r="E12" s="365"/>
      <c r="F12" s="365"/>
      <c r="G12" s="57"/>
      <c r="H12" s="57"/>
      <c r="I12" s="57"/>
      <c r="J12" s="57"/>
      <c r="K12" s="209"/>
      <c r="L12" s="57"/>
      <c r="M12" s="54"/>
      <c r="N12" s="201"/>
      <c r="O12" s="54">
        <v>55.3</v>
      </c>
      <c r="P12" s="207"/>
      <c r="Q12" s="201"/>
      <c r="R12" s="207"/>
      <c r="S12" s="57">
        <f t="shared" si="2"/>
        <v>0</v>
      </c>
      <c r="T12" s="54">
        <f t="shared" si="1"/>
        <v>0</v>
      </c>
      <c r="U12" s="54">
        <f t="shared" si="1"/>
        <v>55.3</v>
      </c>
      <c r="V12" s="54">
        <f t="shared" si="3"/>
        <v>55.3</v>
      </c>
      <c r="W12" s="57"/>
      <c r="X12" s="69"/>
    </row>
    <row r="13" spans="1:25" ht="39.950000000000003" customHeight="1">
      <c r="A13" s="19"/>
      <c r="B13" s="365" t="s">
        <v>214</v>
      </c>
      <c r="C13" s="365"/>
      <c r="D13" s="365"/>
      <c r="E13" s="365"/>
      <c r="F13" s="365"/>
      <c r="G13" s="57"/>
      <c r="H13" s="57"/>
      <c r="I13" s="57"/>
      <c r="J13" s="57"/>
      <c r="K13" s="209"/>
      <c r="L13" s="57"/>
      <c r="M13" s="54"/>
      <c r="N13" s="201"/>
      <c r="O13" s="54">
        <v>4.3</v>
      </c>
      <c r="P13" s="207"/>
      <c r="Q13" s="201"/>
      <c r="R13" s="207"/>
      <c r="S13" s="57">
        <f t="shared" si="2"/>
        <v>0</v>
      </c>
      <c r="T13" s="54">
        <f t="shared" si="1"/>
        <v>0</v>
      </c>
      <c r="U13" s="54">
        <f t="shared" si="1"/>
        <v>4.3</v>
      </c>
      <c r="V13" s="54">
        <f t="shared" si="3"/>
        <v>4.3</v>
      </c>
      <c r="W13" s="57"/>
      <c r="X13" s="69"/>
    </row>
    <row r="14" spans="1:25" ht="39.950000000000003" customHeight="1">
      <c r="A14" s="19"/>
      <c r="B14" s="365" t="s">
        <v>359</v>
      </c>
      <c r="C14" s="365"/>
      <c r="D14" s="365"/>
      <c r="E14" s="365"/>
      <c r="F14" s="365"/>
      <c r="G14" s="57"/>
      <c r="H14" s="57"/>
      <c r="I14" s="57"/>
      <c r="J14" s="57"/>
      <c r="K14" s="209"/>
      <c r="L14" s="57"/>
      <c r="M14" s="54"/>
      <c r="N14" s="201"/>
      <c r="O14" s="54">
        <v>25.9</v>
      </c>
      <c r="P14" s="208"/>
      <c r="Q14" s="201"/>
      <c r="R14" s="208"/>
      <c r="S14" s="57">
        <f t="shared" si="2"/>
        <v>0</v>
      </c>
      <c r="T14" s="54">
        <f t="shared" si="1"/>
        <v>0</v>
      </c>
      <c r="U14" s="54">
        <f t="shared" si="1"/>
        <v>25.9</v>
      </c>
      <c r="V14" s="54">
        <f t="shared" si="3"/>
        <v>25.9</v>
      </c>
      <c r="W14" s="57"/>
      <c r="X14" s="69"/>
    </row>
    <row r="15" spans="1:25" ht="39.950000000000003" customHeight="1">
      <c r="A15" s="19"/>
      <c r="B15" s="365" t="s">
        <v>360</v>
      </c>
      <c r="C15" s="365"/>
      <c r="D15" s="365"/>
      <c r="E15" s="365"/>
      <c r="F15" s="365"/>
      <c r="G15" s="57"/>
      <c r="H15" s="57"/>
      <c r="I15" s="57"/>
      <c r="J15" s="57"/>
      <c r="K15" s="209"/>
      <c r="L15" s="57"/>
      <c r="M15" s="57"/>
      <c r="N15" s="201"/>
      <c r="O15" s="57">
        <v>84.1</v>
      </c>
      <c r="P15" s="208"/>
      <c r="Q15" s="201"/>
      <c r="R15" s="208"/>
      <c r="S15" s="57">
        <f t="shared" si="2"/>
        <v>0</v>
      </c>
      <c r="T15" s="54">
        <f t="shared" si="1"/>
        <v>0</v>
      </c>
      <c r="U15" s="54">
        <f t="shared" si="1"/>
        <v>84.1</v>
      </c>
      <c r="V15" s="54">
        <f t="shared" si="3"/>
        <v>84.1</v>
      </c>
      <c r="W15" s="57"/>
      <c r="X15" s="69"/>
    </row>
    <row r="16" spans="1:25" ht="39.950000000000003" customHeight="1">
      <c r="A16" s="19"/>
      <c r="B16" s="369" t="s">
        <v>361</v>
      </c>
      <c r="C16" s="370"/>
      <c r="D16" s="370"/>
      <c r="E16" s="370"/>
      <c r="F16" s="371"/>
      <c r="G16" s="57"/>
      <c r="H16" s="57"/>
      <c r="I16" s="57"/>
      <c r="J16" s="57"/>
      <c r="K16" s="209"/>
      <c r="L16" s="57"/>
      <c r="M16" s="57"/>
      <c r="N16" s="201"/>
      <c r="O16" s="57">
        <v>36.6</v>
      </c>
      <c r="P16" s="208"/>
      <c r="Q16" s="201"/>
      <c r="R16" s="208"/>
      <c r="S16" s="57"/>
      <c r="T16" s="54"/>
      <c r="U16" s="54">
        <f t="shared" si="1"/>
        <v>36.6</v>
      </c>
      <c r="V16" s="54"/>
      <c r="W16" s="57"/>
      <c r="X16" s="69"/>
    </row>
    <row r="17" spans="1:24" ht="39.950000000000003" customHeight="1">
      <c r="A17" s="19"/>
      <c r="B17" s="369" t="s">
        <v>362</v>
      </c>
      <c r="C17" s="370"/>
      <c r="D17" s="370"/>
      <c r="E17" s="370"/>
      <c r="F17" s="371"/>
      <c r="G17" s="57"/>
      <c r="H17" s="57"/>
      <c r="I17" s="57"/>
      <c r="J17" s="57"/>
      <c r="K17" s="209"/>
      <c r="L17" s="57"/>
      <c r="M17" s="57"/>
      <c r="N17" s="201"/>
      <c r="O17" s="57"/>
      <c r="P17" s="208"/>
      <c r="Q17" s="201"/>
      <c r="R17" s="208">
        <v>48.2</v>
      </c>
      <c r="S17" s="57"/>
      <c r="T17" s="54"/>
      <c r="U17" s="54"/>
      <c r="V17" s="54"/>
      <c r="W17" s="57"/>
      <c r="X17" s="69"/>
    </row>
    <row r="18" spans="1:24" ht="39.950000000000003" customHeight="1">
      <c r="A18" s="19"/>
      <c r="B18" s="369" t="s">
        <v>363</v>
      </c>
      <c r="C18" s="370"/>
      <c r="D18" s="370"/>
      <c r="E18" s="370"/>
      <c r="F18" s="371"/>
      <c r="G18" s="57"/>
      <c r="H18" s="57"/>
      <c r="I18" s="57"/>
      <c r="J18" s="57"/>
      <c r="K18" s="209"/>
      <c r="L18" s="57"/>
      <c r="M18" s="57"/>
      <c r="N18" s="201"/>
      <c r="O18" s="57"/>
      <c r="P18" s="208"/>
      <c r="Q18" s="201"/>
      <c r="R18" s="208">
        <v>119.6</v>
      </c>
      <c r="S18" s="57"/>
      <c r="T18" s="54"/>
      <c r="U18" s="54"/>
      <c r="V18" s="54"/>
      <c r="W18" s="57"/>
      <c r="X18" s="69"/>
    </row>
    <row r="19" spans="1:24" ht="39.950000000000003" customHeight="1">
      <c r="A19" s="19"/>
      <c r="B19" s="369" t="s">
        <v>364</v>
      </c>
      <c r="C19" s="370"/>
      <c r="D19" s="370"/>
      <c r="E19" s="370"/>
      <c r="F19" s="371"/>
      <c r="G19" s="57"/>
      <c r="H19" s="57"/>
      <c r="I19" s="57"/>
      <c r="J19" s="57"/>
      <c r="K19" s="209"/>
      <c r="L19" s="57"/>
      <c r="M19" s="57"/>
      <c r="N19" s="201"/>
      <c r="O19" s="57">
        <v>28.8</v>
      </c>
      <c r="P19" s="208"/>
      <c r="Q19" s="201"/>
      <c r="R19" s="208"/>
      <c r="S19" s="57"/>
      <c r="T19" s="54"/>
      <c r="U19" s="54"/>
      <c r="V19" s="54"/>
      <c r="W19" s="57"/>
      <c r="X19" s="69"/>
    </row>
    <row r="20" spans="1:24" ht="30" customHeight="1">
      <c r="A20" s="50" t="s">
        <v>104</v>
      </c>
      <c r="B20" s="356" t="s">
        <v>109</v>
      </c>
      <c r="C20" s="357"/>
      <c r="D20" s="357"/>
      <c r="E20" s="357"/>
      <c r="F20" s="358"/>
      <c r="G20" s="57">
        <f t="shared" ref="G20:N20" si="5">SUM(G21:G24)</f>
        <v>0</v>
      </c>
      <c r="H20" s="57">
        <f t="shared" si="5"/>
        <v>0</v>
      </c>
      <c r="I20" s="57">
        <f t="shared" si="5"/>
        <v>0</v>
      </c>
      <c r="J20" s="57">
        <f t="shared" si="5"/>
        <v>0</v>
      </c>
      <c r="K20" s="57">
        <f t="shared" si="5"/>
        <v>1020.1</v>
      </c>
      <c r="L20" s="57">
        <f t="shared" si="5"/>
        <v>1020.1</v>
      </c>
      <c r="M20" s="57">
        <f t="shared" si="5"/>
        <v>0</v>
      </c>
      <c r="N20" s="57">
        <f t="shared" si="5"/>
        <v>8444.7999999999993</v>
      </c>
      <c r="O20" s="57">
        <f>SUM(O21:O24)</f>
        <v>2280.5</v>
      </c>
      <c r="P20" s="57">
        <f t="shared" ref="P20:S20" si="6">SUM(P21:P24)</f>
        <v>0</v>
      </c>
      <c r="Q20" s="57">
        <f t="shared" si="6"/>
        <v>0</v>
      </c>
      <c r="R20" s="57">
        <f t="shared" si="6"/>
        <v>1483.8</v>
      </c>
      <c r="S20" s="57">
        <f t="shared" si="6"/>
        <v>0</v>
      </c>
      <c r="T20" s="54">
        <f t="shared" si="1"/>
        <v>9464.9</v>
      </c>
      <c r="U20" s="57">
        <f>SUM(I20,L20,O20,R20)</f>
        <v>4784.3999999999996</v>
      </c>
      <c r="V20" s="57">
        <f t="shared" si="3"/>
        <v>-4680.5</v>
      </c>
      <c r="W20" s="57"/>
      <c r="X20" s="69"/>
    </row>
    <row r="21" spans="1:24" ht="66" customHeight="1">
      <c r="A21" s="19"/>
      <c r="B21" s="362" t="s">
        <v>338</v>
      </c>
      <c r="C21" s="363"/>
      <c r="D21" s="363"/>
      <c r="E21" s="363"/>
      <c r="F21" s="364"/>
      <c r="G21" s="54"/>
      <c r="H21" s="54"/>
      <c r="I21" s="54"/>
      <c r="J21" s="54"/>
      <c r="K21" s="54"/>
      <c r="L21" s="54"/>
      <c r="M21" s="54"/>
      <c r="N21" s="201"/>
      <c r="O21" s="54"/>
      <c r="P21" s="208"/>
      <c r="Q21" s="201"/>
      <c r="R21" s="208">
        <v>1483.8</v>
      </c>
      <c r="S21" s="57">
        <f t="shared" si="2"/>
        <v>0</v>
      </c>
      <c r="T21" s="54">
        <f t="shared" si="1"/>
        <v>0</v>
      </c>
      <c r="U21" s="54">
        <f t="shared" si="1"/>
        <v>1483.8</v>
      </c>
      <c r="V21" s="54">
        <f t="shared" si="3"/>
        <v>1483.8</v>
      </c>
      <c r="W21" s="57"/>
      <c r="X21" s="69"/>
    </row>
    <row r="22" spans="1:24" ht="66" customHeight="1">
      <c r="A22" s="19"/>
      <c r="B22" s="271" t="s">
        <v>339</v>
      </c>
      <c r="C22" s="372"/>
      <c r="D22" s="372"/>
      <c r="E22" s="372"/>
      <c r="F22" s="272"/>
      <c r="G22" s="54"/>
      <c r="H22" s="54"/>
      <c r="I22" s="54"/>
      <c r="J22" s="54"/>
      <c r="K22" s="54"/>
      <c r="L22" s="54"/>
      <c r="M22" s="54"/>
      <c r="N22" s="201">
        <v>998.8</v>
      </c>
      <c r="O22" s="54">
        <v>998.8</v>
      </c>
      <c r="P22" s="208"/>
      <c r="Q22" s="201"/>
      <c r="R22" s="208"/>
      <c r="S22" s="57"/>
      <c r="T22" s="54"/>
      <c r="U22" s="54">
        <f t="shared" si="1"/>
        <v>998.8</v>
      </c>
      <c r="V22" s="54">
        <f t="shared" si="3"/>
        <v>998.8</v>
      </c>
      <c r="W22" s="57"/>
      <c r="X22" s="69"/>
    </row>
    <row r="23" spans="1:24" ht="66" customHeight="1">
      <c r="A23" s="19"/>
      <c r="B23" s="271" t="s">
        <v>340</v>
      </c>
      <c r="C23" s="372"/>
      <c r="D23" s="372"/>
      <c r="E23" s="372"/>
      <c r="F23" s="272"/>
      <c r="G23" s="54"/>
      <c r="H23" s="54"/>
      <c r="I23" s="54"/>
      <c r="J23" s="54"/>
      <c r="K23" s="54"/>
      <c r="L23" s="54"/>
      <c r="M23" s="54"/>
      <c r="N23" s="201">
        <v>818.9</v>
      </c>
      <c r="O23" s="54">
        <v>818.9</v>
      </c>
      <c r="P23" s="208"/>
      <c r="Q23" s="201"/>
      <c r="R23" s="208"/>
      <c r="S23" s="57"/>
      <c r="T23" s="54"/>
      <c r="U23" s="54">
        <f t="shared" si="1"/>
        <v>818.9</v>
      </c>
      <c r="V23" s="54">
        <f t="shared" si="3"/>
        <v>818.9</v>
      </c>
      <c r="W23" s="57"/>
      <c r="X23" s="69"/>
    </row>
    <row r="24" spans="1:24" ht="66" customHeight="1">
      <c r="A24" s="19"/>
      <c r="B24" s="363" t="s">
        <v>353</v>
      </c>
      <c r="C24" s="363"/>
      <c r="D24" s="363"/>
      <c r="E24" s="363"/>
      <c r="F24" s="364"/>
      <c r="G24" s="54"/>
      <c r="H24" s="54"/>
      <c r="I24" s="54"/>
      <c r="J24" s="54"/>
      <c r="K24" s="54">
        <v>1020.1</v>
      </c>
      <c r="L24" s="54">
        <v>1020.1</v>
      </c>
      <c r="M24" s="54"/>
      <c r="N24" s="201">
        <v>6627.1</v>
      </c>
      <c r="O24" s="54">
        <v>462.8</v>
      </c>
      <c r="P24" s="208"/>
      <c r="Q24" s="201"/>
      <c r="R24" s="208"/>
      <c r="S24" s="57"/>
      <c r="T24" s="54"/>
      <c r="U24" s="54">
        <f t="shared" si="1"/>
        <v>1482.9</v>
      </c>
      <c r="V24" s="54">
        <f t="shared" ref="V24" si="7">U24-T24</f>
        <v>1482.9</v>
      </c>
      <c r="W24" s="57"/>
      <c r="X24" s="69"/>
    </row>
    <row r="25" spans="1:24" ht="40.5" customHeight="1">
      <c r="A25" s="366" t="s">
        <v>8</v>
      </c>
      <c r="B25" s="367"/>
      <c r="C25" s="367"/>
      <c r="D25" s="367"/>
      <c r="E25" s="367"/>
      <c r="F25" s="368"/>
      <c r="G25" s="51">
        <f>SUM(G7:G21)</f>
        <v>0</v>
      </c>
      <c r="H25" s="51">
        <f>SUM(H7:H21)</f>
        <v>0</v>
      </c>
      <c r="I25" s="51">
        <f>SUM(I7:I21)</f>
        <v>0</v>
      </c>
      <c r="J25" s="51">
        <f>J7+J21</f>
        <v>0</v>
      </c>
      <c r="K25" s="51">
        <f t="shared" ref="K25:S25" si="8">K7+K20</f>
        <v>1020.1</v>
      </c>
      <c r="L25" s="51">
        <f t="shared" si="8"/>
        <v>1020.1</v>
      </c>
      <c r="M25" s="51">
        <f t="shared" si="8"/>
        <v>0</v>
      </c>
      <c r="N25" s="51">
        <f t="shared" si="8"/>
        <v>8444.7999999999993</v>
      </c>
      <c r="O25" s="51">
        <f t="shared" si="8"/>
        <v>2602.6999999999998</v>
      </c>
      <c r="P25" s="51">
        <f t="shared" si="8"/>
        <v>0</v>
      </c>
      <c r="Q25" s="51">
        <f t="shared" si="8"/>
        <v>0</v>
      </c>
      <c r="R25" s="51">
        <f t="shared" si="8"/>
        <v>2379.3000000000002</v>
      </c>
      <c r="S25" s="51">
        <f t="shared" si="8"/>
        <v>0</v>
      </c>
      <c r="T25" s="51">
        <f t="shared" si="1"/>
        <v>9464.9</v>
      </c>
      <c r="U25" s="51">
        <f t="shared" si="1"/>
        <v>6002.1</v>
      </c>
      <c r="V25" s="51">
        <f t="shared" si="3"/>
        <v>-3462.7999999999993</v>
      </c>
      <c r="W25" s="51">
        <f t="shared" si="4"/>
        <v>63.414299147376099</v>
      </c>
      <c r="X25" s="69"/>
    </row>
    <row r="26" spans="1:24" ht="20.100000000000001" customHeight="1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4"/>
      <c r="O26" s="24"/>
      <c r="P26" s="25"/>
      <c r="Q26" s="24"/>
      <c r="R26" s="24"/>
      <c r="S26" s="24"/>
      <c r="T26" s="204"/>
      <c r="U26" s="11"/>
      <c r="V26" s="11"/>
      <c r="W26" s="11"/>
    </row>
    <row r="27" spans="1:24" s="14" customFormat="1" ht="20.100000000000001" customHeight="1">
      <c r="A27" s="9"/>
      <c r="B27" s="9"/>
      <c r="C27" s="22"/>
      <c r="D27" s="22"/>
      <c r="E27" s="22"/>
      <c r="F27" s="22"/>
      <c r="G27" s="22"/>
      <c r="H27" s="22"/>
      <c r="I27" s="22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4" s="28" customFormat="1" ht="36" customHeight="1">
      <c r="A28" s="26"/>
      <c r="B28" s="376" t="s">
        <v>261</v>
      </c>
      <c r="C28" s="377"/>
      <c r="D28" s="377"/>
      <c r="E28" s="377"/>
      <c r="F28" s="377"/>
      <c r="G28" s="27"/>
      <c r="H28" s="27"/>
      <c r="I28" s="27"/>
      <c r="J28" s="378"/>
      <c r="K28" s="378"/>
      <c r="L28" s="378"/>
      <c r="M28" s="26"/>
      <c r="N28" s="26"/>
      <c r="O28" s="379" t="s">
        <v>134</v>
      </c>
      <c r="P28" s="379"/>
      <c r="Q28" s="379"/>
      <c r="R28" s="219"/>
      <c r="S28" s="26"/>
      <c r="T28" s="26"/>
      <c r="U28" s="26"/>
      <c r="V28" s="26"/>
      <c r="W28" s="26"/>
    </row>
    <row r="29" spans="1:24" s="14" customFormat="1" ht="19.5" customHeight="1">
      <c r="A29" s="9"/>
      <c r="B29" s="10"/>
      <c r="C29" s="9" t="s">
        <v>9</v>
      </c>
      <c r="D29" s="9"/>
      <c r="E29" s="10"/>
      <c r="F29" s="10"/>
      <c r="G29" s="10"/>
      <c r="H29" s="10"/>
      <c r="I29" s="10"/>
      <c r="J29" s="10"/>
      <c r="K29" s="9" t="s">
        <v>10</v>
      </c>
      <c r="L29" s="10"/>
      <c r="M29" s="10"/>
      <c r="N29" s="10"/>
      <c r="O29" s="9"/>
      <c r="P29" s="375"/>
      <c r="Q29" s="375"/>
      <c r="R29" s="375"/>
      <c r="S29" s="9"/>
      <c r="T29" s="9"/>
      <c r="U29" s="9"/>
      <c r="V29" s="9"/>
      <c r="W29" s="9"/>
    </row>
    <row r="30" spans="1:24" ht="20.100000000000001" customHeight="1">
      <c r="A30" s="11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1"/>
      <c r="Q30" s="11"/>
      <c r="R30" s="11"/>
      <c r="S30" s="11"/>
      <c r="T30" s="11"/>
      <c r="U30" s="11"/>
      <c r="V30" s="11"/>
      <c r="W30" s="11"/>
    </row>
    <row r="31" spans="1:24" ht="20.100000000000001" customHeight="1">
      <c r="A31" s="11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11"/>
      <c r="Q31" s="11"/>
      <c r="R31" s="11"/>
      <c r="S31" s="11"/>
      <c r="T31" s="11"/>
      <c r="U31" s="11"/>
      <c r="V31" s="11"/>
      <c r="W31" s="11"/>
    </row>
    <row r="32" spans="1:24">
      <c r="A32" s="11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1"/>
      <c r="Q32" s="11"/>
      <c r="R32" s="11"/>
      <c r="S32" s="11"/>
      <c r="T32" s="11"/>
      <c r="U32" s="11"/>
      <c r="V32" s="11"/>
      <c r="W32" s="11"/>
    </row>
    <row r="33" spans="1:2" s="374" customFormat="1" ht="19.149999999999999" customHeight="1">
      <c r="A33" s="373" t="s">
        <v>59</v>
      </c>
    </row>
    <row r="36" spans="1:2">
      <c r="B36" s="30"/>
    </row>
    <row r="37" spans="1:2">
      <c r="B37" s="30"/>
    </row>
    <row r="38" spans="1:2">
      <c r="B38" s="30"/>
    </row>
    <row r="39" spans="1:2">
      <c r="B39" s="30"/>
    </row>
    <row r="40" spans="1:2">
      <c r="B40" s="30"/>
    </row>
    <row r="41" spans="1:2">
      <c r="B41" s="30"/>
    </row>
    <row r="42" spans="1:2">
      <c r="B42" s="30"/>
    </row>
  </sheetData>
  <mergeCells count="33">
    <mergeCell ref="A33:XFD33"/>
    <mergeCell ref="P29:R29"/>
    <mergeCell ref="B28:F28"/>
    <mergeCell ref="J28:L28"/>
    <mergeCell ref="O28:Q28"/>
    <mergeCell ref="B15:F15"/>
    <mergeCell ref="A25:F25"/>
    <mergeCell ref="B20:F20"/>
    <mergeCell ref="B21:F21"/>
    <mergeCell ref="B24:F24"/>
    <mergeCell ref="B16:F16"/>
    <mergeCell ref="B17:F17"/>
    <mergeCell ref="B18:F18"/>
    <mergeCell ref="B19:F19"/>
    <mergeCell ref="B22:F22"/>
    <mergeCell ref="B23:F23"/>
    <mergeCell ref="B10:F10"/>
    <mergeCell ref="B11:F11"/>
    <mergeCell ref="B12:F12"/>
    <mergeCell ref="B13:F13"/>
    <mergeCell ref="B14:F14"/>
    <mergeCell ref="A4:A5"/>
    <mergeCell ref="B7:F7"/>
    <mergeCell ref="B6:F6"/>
    <mergeCell ref="B8:F8"/>
    <mergeCell ref="B9:F9"/>
    <mergeCell ref="S4:W4"/>
    <mergeCell ref="P4:R4"/>
    <mergeCell ref="M4:O4"/>
    <mergeCell ref="F2:Q2"/>
    <mergeCell ref="J4:L4"/>
    <mergeCell ref="G4:I4"/>
    <mergeCell ref="B4:F5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29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Звіт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Звіт!Заголовки_для_печати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Звіт!Область_печати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2023-08-25T06:51:00Z</cp:lastPrinted>
  <dcterms:created xsi:type="dcterms:W3CDTF">2003-03-13T16:00:22Z</dcterms:created>
  <dcterms:modified xsi:type="dcterms:W3CDTF">2023-10-06T07:36:25Z</dcterms:modified>
</cp:coreProperties>
</file>